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菜單\勝威菜單\"/>
    </mc:Choice>
  </mc:AlternateContent>
  <bookViews>
    <workbookView xWindow="-105" yWindow="-105" windowWidth="23250" windowHeight="12450" tabRatio="638"/>
  </bookViews>
  <sheets>
    <sheet name="菜單總表" sheetId="51" r:id="rId1"/>
    <sheet name="第一週" sheetId="31" r:id="rId2"/>
    <sheet name="第二週" sheetId="32" r:id="rId3"/>
    <sheet name="第三週" sheetId="33" r:id="rId4"/>
    <sheet name="菜單總表 (2)" sheetId="54" state="hidden" r:id="rId5"/>
    <sheet name="第四週" sheetId="34" state="hidden" r:id="rId6"/>
    <sheet name="第五週" sheetId="35" state="hidden" r:id="rId7"/>
    <sheet name="菜單總表 (3)" sheetId="53" state="hidden" r:id="rId8"/>
    <sheet name="第六週" sheetId="50" state="hidden" r:id="rId9"/>
  </sheets>
  <definedNames>
    <definedName name="_xlnm.Print_Area" localSheetId="1">第一週!$A$1:$AJ$254</definedName>
    <definedName name="_xlnm.Print_Area" localSheetId="2">第二週!$A$1:$AJ$254</definedName>
    <definedName name="_xlnm.Print_Area" localSheetId="3">第三週!$A$1:$AE$250</definedName>
    <definedName name="_xlnm.Print_Area" localSheetId="6">第五週!$A$1:$AJ$254</definedName>
    <definedName name="_xlnm.Print_Area" localSheetId="8">第六週!$A$1:$AJ$254</definedName>
    <definedName name="_xlnm.Print_Area" localSheetId="5">第四週!$A$1:$AJ$254</definedName>
    <definedName name="_xlnm.Print_Area" localSheetId="0">菜單總表!$A$1:$P$135</definedName>
    <definedName name="_xlnm.Print_Area" localSheetId="4">'菜單總表 (2)'!$A$1:$P$79</definedName>
    <definedName name="_xlnm.Print_Area" localSheetId="7">'菜單總表 (3)'!$A$1:$P$79</definedName>
    <definedName name="SchoolLis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1" i="33" l="1"/>
  <c r="O200" i="33"/>
  <c r="O199" i="33"/>
  <c r="O37" i="33" l="1"/>
  <c r="O36" i="33"/>
  <c r="O35" i="33"/>
  <c r="O34" i="33"/>
  <c r="J37" i="33"/>
  <c r="J36" i="33"/>
  <c r="J35" i="33"/>
  <c r="J34" i="33"/>
  <c r="AD200" i="31"/>
  <c r="Y202" i="33"/>
  <c r="Y201" i="33"/>
  <c r="Y199" i="33"/>
  <c r="T204" i="33"/>
  <c r="T203" i="33"/>
  <c r="T202" i="33"/>
  <c r="T201" i="33"/>
  <c r="T200" i="33"/>
  <c r="T199" i="33"/>
  <c r="Y200" i="31"/>
  <c r="Y199" i="31"/>
  <c r="AD38" i="31" l="1"/>
  <c r="T40" i="31" l="1"/>
  <c r="T39" i="31"/>
  <c r="T38" i="31"/>
  <c r="T37" i="31"/>
  <c r="T36" i="31"/>
  <c r="T34" i="31"/>
  <c r="T4" i="31"/>
  <c r="T35" i="31"/>
  <c r="J96" i="33" l="1"/>
  <c r="J95" i="33"/>
  <c r="J94" i="33"/>
  <c r="J97" i="32"/>
  <c r="J96" i="32"/>
  <c r="J95" i="32"/>
  <c r="J94" i="32"/>
  <c r="T37" i="32" l="1"/>
  <c r="T36" i="32"/>
  <c r="T38" i="32"/>
  <c r="T39" i="32"/>
  <c r="T40" i="32"/>
  <c r="T35" i="32"/>
  <c r="T34" i="32"/>
  <c r="O202" i="31" l="1"/>
  <c r="O201" i="31"/>
  <c r="O200" i="31"/>
  <c r="O199" i="31"/>
  <c r="O200" i="32"/>
  <c r="O199" i="32"/>
  <c r="G77" i="54"/>
  <c r="E77" i="54"/>
  <c r="D77" i="54"/>
  <c r="O76" i="54"/>
  <c r="N76" i="54"/>
  <c r="L76" i="54"/>
  <c r="K76" i="54"/>
  <c r="J76" i="54"/>
  <c r="I76" i="54"/>
  <c r="H76" i="54"/>
  <c r="G76" i="54"/>
  <c r="F76" i="54"/>
  <c r="E76" i="54"/>
  <c r="D76" i="54"/>
  <c r="C76" i="54"/>
  <c r="P74" i="54"/>
  <c r="G73" i="54"/>
  <c r="E73" i="54"/>
  <c r="D73" i="54"/>
  <c r="O72" i="54"/>
  <c r="N72" i="54"/>
  <c r="M72" i="54"/>
  <c r="L72" i="54"/>
  <c r="K72" i="54"/>
  <c r="J72" i="54"/>
  <c r="I72" i="54"/>
  <c r="H72" i="54"/>
  <c r="G72" i="54"/>
  <c r="F72" i="54"/>
  <c r="E72" i="54"/>
  <c r="D72" i="54"/>
  <c r="C72" i="54"/>
  <c r="A72" i="54"/>
  <c r="G71" i="54"/>
  <c r="E71" i="54"/>
  <c r="D71" i="54"/>
  <c r="O70" i="54"/>
  <c r="N70" i="54"/>
  <c r="L70" i="54"/>
  <c r="M70" i="54" s="1"/>
  <c r="K70" i="54"/>
  <c r="J70" i="54"/>
  <c r="I70" i="54"/>
  <c r="H70" i="54"/>
  <c r="G70" i="54"/>
  <c r="F70" i="54"/>
  <c r="E70" i="54"/>
  <c r="D70" i="54"/>
  <c r="C70" i="54"/>
  <c r="G69" i="54"/>
  <c r="E69" i="54"/>
  <c r="D69" i="54"/>
  <c r="O68" i="54"/>
  <c r="N68" i="54"/>
  <c r="L68" i="54"/>
  <c r="M68" i="54" s="1"/>
  <c r="K68" i="54"/>
  <c r="J68" i="54"/>
  <c r="I68" i="54"/>
  <c r="H68" i="54"/>
  <c r="G68" i="54"/>
  <c r="F68" i="54"/>
  <c r="E68" i="54"/>
  <c r="D68" i="54"/>
  <c r="C68" i="54"/>
  <c r="G67" i="54"/>
  <c r="E67" i="54"/>
  <c r="D67" i="54"/>
  <c r="O66" i="54"/>
  <c r="N66" i="54"/>
  <c r="L66" i="54"/>
  <c r="M66" i="54" s="1"/>
  <c r="K66" i="54"/>
  <c r="J66" i="54"/>
  <c r="I66" i="54"/>
  <c r="H66" i="54"/>
  <c r="G66" i="54"/>
  <c r="F66" i="54"/>
  <c r="E66" i="54"/>
  <c r="D66" i="54"/>
  <c r="C66" i="54"/>
  <c r="G65" i="54"/>
  <c r="E65" i="54"/>
  <c r="D65" i="54"/>
  <c r="O64" i="54"/>
  <c r="N64" i="54"/>
  <c r="L64" i="54"/>
  <c r="M64" i="54" s="1"/>
  <c r="K64" i="54"/>
  <c r="J64" i="54"/>
  <c r="I64" i="54"/>
  <c r="H64" i="54"/>
  <c r="G64" i="54"/>
  <c r="F64" i="54"/>
  <c r="E64" i="54"/>
  <c r="D64" i="54"/>
  <c r="C64" i="54"/>
  <c r="G63" i="54"/>
  <c r="E63" i="54"/>
  <c r="D63" i="54"/>
  <c r="O62" i="54"/>
  <c r="N62" i="54"/>
  <c r="L62" i="54"/>
  <c r="M62" i="54" s="1"/>
  <c r="K62" i="54"/>
  <c r="J62" i="54"/>
  <c r="I62" i="54"/>
  <c r="H62" i="54"/>
  <c r="G62" i="54"/>
  <c r="F62" i="54"/>
  <c r="E62" i="54"/>
  <c r="D62" i="54"/>
  <c r="C62" i="54"/>
  <c r="P60" i="54"/>
  <c r="G59" i="54"/>
  <c r="E59" i="54"/>
  <c r="D59" i="54"/>
  <c r="O58" i="54"/>
  <c r="N58" i="54"/>
  <c r="M58" i="54"/>
  <c r="L58" i="54"/>
  <c r="K58" i="54"/>
  <c r="J58" i="54"/>
  <c r="I58" i="54"/>
  <c r="H58" i="54"/>
  <c r="G58" i="54"/>
  <c r="F58" i="54"/>
  <c r="E58" i="54"/>
  <c r="D58" i="54"/>
  <c r="C58" i="54"/>
  <c r="A58" i="54"/>
  <c r="G57" i="54"/>
  <c r="E57" i="54"/>
  <c r="D57" i="54"/>
  <c r="O56" i="54"/>
  <c r="N56" i="54"/>
  <c r="L56" i="54"/>
  <c r="M56" i="54" s="1"/>
  <c r="K56" i="54"/>
  <c r="J56" i="54"/>
  <c r="I56" i="54"/>
  <c r="H56" i="54"/>
  <c r="G56" i="54"/>
  <c r="F56" i="54"/>
  <c r="E56" i="54"/>
  <c r="D56" i="54"/>
  <c r="C56" i="54"/>
  <c r="G55" i="54"/>
  <c r="E55" i="54"/>
  <c r="D55" i="54"/>
  <c r="O54" i="54"/>
  <c r="N54" i="54"/>
  <c r="L54" i="54"/>
  <c r="M54" i="54" s="1"/>
  <c r="K54" i="54"/>
  <c r="J54" i="54"/>
  <c r="I54" i="54"/>
  <c r="H54" i="54"/>
  <c r="G54" i="54"/>
  <c r="F54" i="54"/>
  <c r="E54" i="54"/>
  <c r="D54" i="54"/>
  <c r="C54" i="54"/>
  <c r="G53" i="54"/>
  <c r="E53" i="54"/>
  <c r="D53" i="54"/>
  <c r="O52" i="54"/>
  <c r="N52" i="54"/>
  <c r="L52" i="54"/>
  <c r="M52" i="54" s="1"/>
  <c r="K52" i="54"/>
  <c r="J52" i="54"/>
  <c r="I52" i="54"/>
  <c r="H52" i="54"/>
  <c r="G52" i="54"/>
  <c r="F52" i="54"/>
  <c r="E52" i="54"/>
  <c r="D52" i="54"/>
  <c r="C52" i="54"/>
  <c r="G51" i="54"/>
  <c r="E51" i="54"/>
  <c r="D51" i="54"/>
  <c r="O50" i="54"/>
  <c r="N50" i="54"/>
  <c r="L50" i="54"/>
  <c r="K50" i="54"/>
  <c r="J50" i="54"/>
  <c r="I50" i="54"/>
  <c r="H50" i="54"/>
  <c r="G50" i="54"/>
  <c r="F50" i="54"/>
  <c r="E50" i="54"/>
  <c r="D50" i="54"/>
  <c r="C50" i="54"/>
  <c r="G49" i="54"/>
  <c r="E49" i="54"/>
  <c r="D49" i="54"/>
  <c r="O48" i="54"/>
  <c r="N48" i="54"/>
  <c r="L48" i="54"/>
  <c r="M48" i="54" s="1"/>
  <c r="K48" i="54"/>
  <c r="J48" i="54"/>
  <c r="I48" i="54"/>
  <c r="H48" i="54"/>
  <c r="G48" i="54"/>
  <c r="F48" i="54"/>
  <c r="E48" i="54"/>
  <c r="D48" i="54"/>
  <c r="C48" i="54"/>
  <c r="P46" i="54"/>
  <c r="G45" i="54"/>
  <c r="E45" i="54"/>
  <c r="D45" i="54"/>
  <c r="I44" i="54"/>
  <c r="H44" i="54"/>
  <c r="G44" i="54"/>
  <c r="F44" i="54"/>
  <c r="E44" i="54"/>
  <c r="D44" i="54"/>
  <c r="C44" i="54"/>
  <c r="A44" i="54"/>
  <c r="G43" i="54"/>
  <c r="E43" i="54"/>
  <c r="D43" i="54"/>
  <c r="I42" i="54"/>
  <c r="H42" i="54"/>
  <c r="G42" i="54"/>
  <c r="F42" i="54"/>
  <c r="E42" i="54"/>
  <c r="D42" i="54"/>
  <c r="C42" i="54"/>
  <c r="G41" i="54"/>
  <c r="E41" i="54"/>
  <c r="D41" i="54"/>
  <c r="I40" i="54"/>
  <c r="H40" i="54"/>
  <c r="G40" i="54"/>
  <c r="F40" i="54"/>
  <c r="E40" i="54"/>
  <c r="D40" i="54"/>
  <c r="C40" i="54"/>
  <c r="G39" i="54"/>
  <c r="E39" i="54"/>
  <c r="D39" i="54"/>
  <c r="I38" i="54"/>
  <c r="H38" i="54"/>
  <c r="G38" i="54"/>
  <c r="F38" i="54"/>
  <c r="E38" i="54"/>
  <c r="D38" i="54"/>
  <c r="C38" i="54"/>
  <c r="G37" i="54"/>
  <c r="E37" i="54"/>
  <c r="D37" i="54"/>
  <c r="I36" i="54"/>
  <c r="H36" i="54"/>
  <c r="G36" i="54"/>
  <c r="F36" i="54"/>
  <c r="E36" i="54"/>
  <c r="D36" i="54"/>
  <c r="C36" i="54"/>
  <c r="G35" i="54"/>
  <c r="E35" i="54"/>
  <c r="D35" i="54"/>
  <c r="I34" i="54"/>
  <c r="H34" i="54"/>
  <c r="G34" i="54"/>
  <c r="F34" i="54"/>
  <c r="E34" i="54"/>
  <c r="D34" i="54"/>
  <c r="C34" i="54"/>
  <c r="P32" i="54"/>
  <c r="G31" i="54"/>
  <c r="E31" i="54"/>
  <c r="D31" i="54"/>
  <c r="I30" i="54"/>
  <c r="H30" i="54"/>
  <c r="G30" i="54"/>
  <c r="F30" i="54"/>
  <c r="E30" i="54"/>
  <c r="D30" i="54"/>
  <c r="C30" i="54"/>
  <c r="A30" i="54"/>
  <c r="G29" i="54"/>
  <c r="E29" i="54"/>
  <c r="D29" i="54"/>
  <c r="I28" i="54"/>
  <c r="H28" i="54"/>
  <c r="G28" i="54"/>
  <c r="F28" i="54"/>
  <c r="E28" i="54"/>
  <c r="D28" i="54"/>
  <c r="C28" i="54"/>
  <c r="G27" i="54"/>
  <c r="E27" i="54"/>
  <c r="D27" i="54"/>
  <c r="I26" i="54"/>
  <c r="H26" i="54"/>
  <c r="G26" i="54"/>
  <c r="F26" i="54"/>
  <c r="E26" i="54"/>
  <c r="D26" i="54"/>
  <c r="C26" i="54"/>
  <c r="G25" i="54"/>
  <c r="E25" i="54"/>
  <c r="D25" i="54"/>
  <c r="I24" i="54"/>
  <c r="H24" i="54"/>
  <c r="G24" i="54"/>
  <c r="F24" i="54"/>
  <c r="E24" i="54"/>
  <c r="D24" i="54"/>
  <c r="C24" i="54"/>
  <c r="G23" i="54"/>
  <c r="E23" i="54"/>
  <c r="D23" i="54"/>
  <c r="I22" i="54"/>
  <c r="H22" i="54"/>
  <c r="G22" i="54"/>
  <c r="F22" i="54"/>
  <c r="E22" i="54"/>
  <c r="D22" i="54"/>
  <c r="C22" i="54"/>
  <c r="G21" i="54"/>
  <c r="E21" i="54"/>
  <c r="D21" i="54"/>
  <c r="I20" i="54"/>
  <c r="H20" i="54"/>
  <c r="G20" i="54"/>
  <c r="F20" i="54"/>
  <c r="E20" i="54"/>
  <c r="D20" i="54"/>
  <c r="C20" i="54"/>
  <c r="P18" i="54"/>
  <c r="G17" i="54"/>
  <c r="E17" i="54"/>
  <c r="D17" i="54"/>
  <c r="I16" i="54"/>
  <c r="H16" i="54"/>
  <c r="G16" i="54"/>
  <c r="F16" i="54"/>
  <c r="E16" i="54"/>
  <c r="D16" i="54"/>
  <c r="C16" i="54"/>
  <c r="A16" i="54"/>
  <c r="G15" i="54"/>
  <c r="E15" i="54"/>
  <c r="D15" i="54"/>
  <c r="I14" i="54"/>
  <c r="H14" i="54"/>
  <c r="G14" i="54"/>
  <c r="F14" i="54"/>
  <c r="E14" i="54"/>
  <c r="D14" i="54"/>
  <c r="C14" i="54"/>
  <c r="G13" i="54"/>
  <c r="E13" i="54"/>
  <c r="D13" i="54"/>
  <c r="I12" i="54"/>
  <c r="H12" i="54"/>
  <c r="G12" i="54"/>
  <c r="F12" i="54"/>
  <c r="E12" i="54"/>
  <c r="D12" i="54"/>
  <c r="C12" i="54"/>
  <c r="G11" i="54"/>
  <c r="E11" i="54"/>
  <c r="D11" i="54"/>
  <c r="I10" i="54"/>
  <c r="H10" i="54"/>
  <c r="G10" i="54"/>
  <c r="F10" i="54"/>
  <c r="E10" i="54"/>
  <c r="D10" i="54"/>
  <c r="C10" i="54"/>
  <c r="G9" i="54"/>
  <c r="E9" i="54"/>
  <c r="D9" i="54"/>
  <c r="I8" i="54"/>
  <c r="H8" i="54"/>
  <c r="G8" i="54"/>
  <c r="F8" i="54"/>
  <c r="E8" i="54"/>
  <c r="D8" i="54"/>
  <c r="C8" i="54"/>
  <c r="G7" i="54"/>
  <c r="E7" i="54"/>
  <c r="D7" i="54"/>
  <c r="I6" i="54"/>
  <c r="H6" i="54"/>
  <c r="G6" i="54"/>
  <c r="F6" i="54"/>
  <c r="E6" i="54"/>
  <c r="D6" i="54"/>
  <c r="C6" i="54"/>
  <c r="A6" i="54"/>
  <c r="A4" i="54" s="1"/>
  <c r="Y98" i="33"/>
  <c r="Y97" i="33"/>
  <c r="Y96" i="33"/>
  <c r="Y95" i="33"/>
  <c r="Y94" i="33"/>
  <c r="Y34" i="31"/>
  <c r="Y34" i="32"/>
  <c r="Y35" i="32"/>
  <c r="Y36" i="32"/>
  <c r="Y37" i="32"/>
  <c r="Y36" i="33"/>
  <c r="Y34" i="33"/>
  <c r="Y40" i="33"/>
  <c r="Y37" i="33"/>
  <c r="Y35" i="33"/>
  <c r="N42" i="54" l="1"/>
  <c r="L44" i="54"/>
  <c r="J44" i="54"/>
  <c r="K44" i="54"/>
  <c r="O42" i="54"/>
  <c r="J42" i="54"/>
  <c r="O44" i="54"/>
  <c r="K42" i="54"/>
  <c r="M44" i="54"/>
  <c r="L42" i="54"/>
  <c r="M42" i="54" s="1"/>
  <c r="N44" i="54"/>
  <c r="N30" i="54"/>
  <c r="L30" i="54"/>
  <c r="O30" i="54"/>
  <c r="K30" i="54"/>
  <c r="M30" i="54"/>
  <c r="O16" i="54"/>
  <c r="J30" i="54"/>
  <c r="N6" i="54"/>
  <c r="K6" i="54"/>
  <c r="J16" i="54"/>
  <c r="O6" i="54"/>
  <c r="K16" i="54"/>
  <c r="J6" i="54"/>
  <c r="L6" i="54"/>
  <c r="M6" i="54" s="1"/>
  <c r="L16" i="54"/>
  <c r="N16" i="54"/>
  <c r="P68" i="54"/>
  <c r="P62" i="54"/>
  <c r="P66" i="54"/>
  <c r="P52" i="54"/>
  <c r="P56" i="54"/>
  <c r="P58" i="54"/>
  <c r="P64" i="54"/>
  <c r="P54" i="54"/>
  <c r="P72" i="54"/>
  <c r="P48" i="54"/>
  <c r="P70" i="54"/>
  <c r="M50" i="54"/>
  <c r="P50" i="54" s="1"/>
  <c r="M76" i="54"/>
  <c r="P76" i="54" s="1"/>
  <c r="Y214" i="32"/>
  <c r="J39" i="32"/>
  <c r="J36" i="32"/>
  <c r="J35" i="32"/>
  <c r="J34" i="32"/>
  <c r="J37" i="32"/>
  <c r="P42" i="54" l="1"/>
  <c r="P44" i="54"/>
  <c r="P30" i="54"/>
  <c r="P16" i="54"/>
  <c r="P6" i="54"/>
  <c r="AD98" i="31"/>
  <c r="AD97" i="31"/>
  <c r="L2" i="31"/>
  <c r="O98" i="31"/>
  <c r="O96" i="31"/>
  <c r="O98" i="33"/>
  <c r="O97" i="33"/>
  <c r="O96" i="33"/>
  <c r="O95" i="33"/>
  <c r="O94" i="33"/>
  <c r="Y201" i="32"/>
  <c r="Y95" i="32"/>
  <c r="O35" i="32"/>
  <c r="Q2" i="31" l="1"/>
  <c r="A8" i="54"/>
  <c r="AD36" i="31"/>
  <c r="O97" i="32"/>
  <c r="O98" i="32"/>
  <c r="O96" i="32"/>
  <c r="O95" i="32"/>
  <c r="J201" i="32"/>
  <c r="AD39" i="32"/>
  <c r="AD38" i="32"/>
  <c r="AD37" i="32"/>
  <c r="AD36" i="32"/>
  <c r="AD35" i="32"/>
  <c r="AD34" i="32"/>
  <c r="V2" i="31" l="1"/>
  <c r="A10" i="54"/>
  <c r="J200" i="32"/>
  <c r="Y200" i="32"/>
  <c r="Y199" i="32"/>
  <c r="T200" i="32"/>
  <c r="T199" i="32"/>
  <c r="AD34" i="31"/>
  <c r="AA2" i="31" l="1"/>
  <c r="A14" i="54" s="1"/>
  <c r="A12" i="54"/>
  <c r="AD200" i="32"/>
  <c r="J203" i="33"/>
  <c r="J199" i="33"/>
  <c r="Y94" i="32"/>
  <c r="T94" i="32" l="1"/>
  <c r="T35" i="33"/>
  <c r="T4" i="33" l="1"/>
  <c r="T37" i="33"/>
  <c r="T36" i="33"/>
  <c r="T34" i="33"/>
  <c r="T94" i="33" l="1"/>
  <c r="T95" i="33"/>
  <c r="T94" i="31"/>
  <c r="AD199" i="32"/>
  <c r="AD97" i="32"/>
  <c r="O34" i="32"/>
  <c r="T95" i="32" l="1"/>
  <c r="AD96" i="32"/>
  <c r="AD95" i="32"/>
  <c r="AD94" i="32"/>
  <c r="G77" i="53"/>
  <c r="E77" i="53"/>
  <c r="D77" i="53"/>
  <c r="O76" i="53"/>
  <c r="N76" i="53"/>
  <c r="L76" i="53"/>
  <c r="M76" i="53" s="1"/>
  <c r="K76" i="53"/>
  <c r="J76" i="53"/>
  <c r="I76" i="53"/>
  <c r="H76" i="53"/>
  <c r="G76" i="53"/>
  <c r="F76" i="53"/>
  <c r="E76" i="53"/>
  <c r="D76" i="53"/>
  <c r="C76" i="53"/>
  <c r="P74" i="53"/>
  <c r="G73" i="53"/>
  <c r="E73" i="53"/>
  <c r="D73" i="53"/>
  <c r="O72" i="53"/>
  <c r="N72" i="53"/>
  <c r="M72" i="53"/>
  <c r="L72" i="53"/>
  <c r="K72" i="53"/>
  <c r="J72" i="53"/>
  <c r="I72" i="53"/>
  <c r="H72" i="53"/>
  <c r="G72" i="53"/>
  <c r="F72" i="53"/>
  <c r="E72" i="53"/>
  <c r="D72" i="53"/>
  <c r="C72" i="53"/>
  <c r="A72" i="53"/>
  <c r="G71" i="53"/>
  <c r="E71" i="53"/>
  <c r="D71" i="53"/>
  <c r="O70" i="53"/>
  <c r="N70" i="53"/>
  <c r="L70" i="53"/>
  <c r="M70" i="53" s="1"/>
  <c r="K70" i="53"/>
  <c r="J70" i="53"/>
  <c r="I70" i="53"/>
  <c r="H70" i="53"/>
  <c r="G70" i="53"/>
  <c r="F70" i="53"/>
  <c r="E70" i="53"/>
  <c r="D70" i="53"/>
  <c r="C70" i="53"/>
  <c r="G69" i="53"/>
  <c r="E69" i="53"/>
  <c r="D69" i="53"/>
  <c r="O68" i="53"/>
  <c r="N68" i="53"/>
  <c r="L68" i="53"/>
  <c r="M68" i="53" s="1"/>
  <c r="K68" i="53"/>
  <c r="J68" i="53"/>
  <c r="I68" i="53"/>
  <c r="H68" i="53"/>
  <c r="G68" i="53"/>
  <c r="F68" i="53"/>
  <c r="E68" i="53"/>
  <c r="D68" i="53"/>
  <c r="C68" i="53"/>
  <c r="G67" i="53"/>
  <c r="E67" i="53"/>
  <c r="D67" i="53"/>
  <c r="O66" i="53"/>
  <c r="N66" i="53"/>
  <c r="L66" i="53"/>
  <c r="M66" i="53" s="1"/>
  <c r="K66" i="53"/>
  <c r="J66" i="53"/>
  <c r="I66" i="53"/>
  <c r="H66" i="53"/>
  <c r="G66" i="53"/>
  <c r="F66" i="53"/>
  <c r="E66" i="53"/>
  <c r="D66" i="53"/>
  <c r="C66" i="53"/>
  <c r="G65" i="53"/>
  <c r="E65" i="53"/>
  <c r="D65" i="53"/>
  <c r="O64" i="53"/>
  <c r="N64" i="53"/>
  <c r="L64" i="53"/>
  <c r="M64" i="53" s="1"/>
  <c r="K64" i="53"/>
  <c r="J64" i="53"/>
  <c r="I64" i="53"/>
  <c r="H64" i="53"/>
  <c r="G64" i="53"/>
  <c r="F64" i="53"/>
  <c r="E64" i="53"/>
  <c r="D64" i="53"/>
  <c r="C64" i="53"/>
  <c r="G63" i="53"/>
  <c r="E63" i="53"/>
  <c r="D63" i="53"/>
  <c r="O62" i="53"/>
  <c r="N62" i="53"/>
  <c r="L62" i="53"/>
  <c r="M62" i="53" s="1"/>
  <c r="K62" i="53"/>
  <c r="J62" i="53"/>
  <c r="I62" i="53"/>
  <c r="H62" i="53"/>
  <c r="G62" i="53"/>
  <c r="F62" i="53"/>
  <c r="E62" i="53"/>
  <c r="D62" i="53"/>
  <c r="C62" i="53"/>
  <c r="P60" i="53"/>
  <c r="G59" i="53"/>
  <c r="E59" i="53"/>
  <c r="D59" i="53"/>
  <c r="O58" i="53"/>
  <c r="N58" i="53"/>
  <c r="M58" i="53"/>
  <c r="L58" i="53"/>
  <c r="K58" i="53"/>
  <c r="J58" i="53"/>
  <c r="I58" i="53"/>
  <c r="H58" i="53"/>
  <c r="G58" i="53"/>
  <c r="F58" i="53"/>
  <c r="E58" i="53"/>
  <c r="D58" i="53"/>
  <c r="C58" i="53"/>
  <c r="A58" i="53"/>
  <c r="G57" i="53"/>
  <c r="E57" i="53"/>
  <c r="D57" i="53"/>
  <c r="O56" i="53"/>
  <c r="N56" i="53"/>
  <c r="L56" i="53"/>
  <c r="M56" i="53" s="1"/>
  <c r="K56" i="53"/>
  <c r="J56" i="53"/>
  <c r="I56" i="53"/>
  <c r="H56" i="53"/>
  <c r="G56" i="53"/>
  <c r="F56" i="53"/>
  <c r="E56" i="53"/>
  <c r="D56" i="53"/>
  <c r="C56" i="53"/>
  <c r="G55" i="53"/>
  <c r="E55" i="53"/>
  <c r="D55" i="53"/>
  <c r="O54" i="53"/>
  <c r="N54" i="53"/>
  <c r="L54" i="53"/>
  <c r="M54" i="53" s="1"/>
  <c r="K54" i="53"/>
  <c r="J54" i="53"/>
  <c r="I54" i="53"/>
  <c r="H54" i="53"/>
  <c r="G54" i="53"/>
  <c r="F54" i="53"/>
  <c r="E54" i="53"/>
  <c r="D54" i="53"/>
  <c r="C54" i="53"/>
  <c r="G53" i="53"/>
  <c r="E53" i="53"/>
  <c r="D53" i="53"/>
  <c r="O52" i="53"/>
  <c r="N52" i="53"/>
  <c r="L52" i="53"/>
  <c r="M52" i="53" s="1"/>
  <c r="K52" i="53"/>
  <c r="J52" i="53"/>
  <c r="I52" i="53"/>
  <c r="H52" i="53"/>
  <c r="G52" i="53"/>
  <c r="F52" i="53"/>
  <c r="E52" i="53"/>
  <c r="D52" i="53"/>
  <c r="C52" i="53"/>
  <c r="G51" i="53"/>
  <c r="E51" i="53"/>
  <c r="D51" i="53"/>
  <c r="O50" i="53"/>
  <c r="N50" i="53"/>
  <c r="L50" i="53"/>
  <c r="M50" i="53" s="1"/>
  <c r="K50" i="53"/>
  <c r="J50" i="53"/>
  <c r="I50" i="53"/>
  <c r="H50" i="53"/>
  <c r="G50" i="53"/>
  <c r="F50" i="53"/>
  <c r="E50" i="53"/>
  <c r="D50" i="53"/>
  <c r="C50" i="53"/>
  <c r="G49" i="53"/>
  <c r="E49" i="53"/>
  <c r="D49" i="53"/>
  <c r="O48" i="53"/>
  <c r="N48" i="53"/>
  <c r="L48" i="53"/>
  <c r="M48" i="53" s="1"/>
  <c r="K48" i="53"/>
  <c r="J48" i="53"/>
  <c r="I48" i="53"/>
  <c r="H48" i="53"/>
  <c r="G48" i="53"/>
  <c r="F48" i="53"/>
  <c r="E48" i="53"/>
  <c r="D48" i="53"/>
  <c r="C48" i="53"/>
  <c r="P46" i="53"/>
  <c r="G45" i="53"/>
  <c r="E45" i="53"/>
  <c r="D45" i="53"/>
  <c r="O44" i="53"/>
  <c r="N44" i="53"/>
  <c r="M44" i="53"/>
  <c r="L44" i="53"/>
  <c r="K44" i="53"/>
  <c r="J44" i="53"/>
  <c r="I44" i="53"/>
  <c r="H44" i="53"/>
  <c r="G44" i="53"/>
  <c r="F44" i="53"/>
  <c r="E44" i="53"/>
  <c r="D44" i="53"/>
  <c r="C44" i="53"/>
  <c r="A44" i="53"/>
  <c r="G43" i="53"/>
  <c r="E43" i="53"/>
  <c r="D43" i="53"/>
  <c r="O42" i="53"/>
  <c r="N42" i="53"/>
  <c r="L42" i="53"/>
  <c r="M42" i="53" s="1"/>
  <c r="K42" i="53"/>
  <c r="J42" i="53"/>
  <c r="I42" i="53"/>
  <c r="H42" i="53"/>
  <c r="G42" i="53"/>
  <c r="F42" i="53"/>
  <c r="E42" i="53"/>
  <c r="D42" i="53"/>
  <c r="C42" i="53"/>
  <c r="G41" i="53"/>
  <c r="E41" i="53"/>
  <c r="D41" i="53"/>
  <c r="I40" i="53"/>
  <c r="H40" i="53"/>
  <c r="G40" i="53"/>
  <c r="F40" i="53"/>
  <c r="E40" i="53"/>
  <c r="D40" i="53"/>
  <c r="C40" i="53"/>
  <c r="G39" i="53"/>
  <c r="E39" i="53"/>
  <c r="D39" i="53"/>
  <c r="I38" i="53"/>
  <c r="H38" i="53"/>
  <c r="G38" i="53"/>
  <c r="F38" i="53"/>
  <c r="E38" i="53"/>
  <c r="D38" i="53"/>
  <c r="C38" i="53"/>
  <c r="G37" i="53"/>
  <c r="E37" i="53"/>
  <c r="D37" i="53"/>
  <c r="I36" i="53"/>
  <c r="H36" i="53"/>
  <c r="G36" i="53"/>
  <c r="F36" i="53"/>
  <c r="E36" i="53"/>
  <c r="D36" i="53"/>
  <c r="C36" i="53"/>
  <c r="G35" i="53"/>
  <c r="E35" i="53"/>
  <c r="D35" i="53"/>
  <c r="I34" i="53"/>
  <c r="H34" i="53"/>
  <c r="G34" i="53"/>
  <c r="F34" i="53"/>
  <c r="E34" i="53"/>
  <c r="D34" i="53"/>
  <c r="C34" i="53"/>
  <c r="P32" i="53"/>
  <c r="G31" i="53"/>
  <c r="E31" i="53"/>
  <c r="D31" i="53"/>
  <c r="O30" i="53"/>
  <c r="N30" i="53"/>
  <c r="M30" i="53"/>
  <c r="L30" i="53"/>
  <c r="K30" i="53"/>
  <c r="J30" i="53"/>
  <c r="I30" i="53"/>
  <c r="H30" i="53"/>
  <c r="G30" i="53"/>
  <c r="F30" i="53"/>
  <c r="E30" i="53"/>
  <c r="D30" i="53"/>
  <c r="C30" i="53"/>
  <c r="A30" i="53"/>
  <c r="G29" i="53"/>
  <c r="E29" i="53"/>
  <c r="D29" i="53"/>
  <c r="I28" i="53"/>
  <c r="H28" i="53"/>
  <c r="G28" i="53"/>
  <c r="F28" i="53"/>
  <c r="E28" i="53"/>
  <c r="D28" i="53"/>
  <c r="C28" i="53"/>
  <c r="G27" i="53"/>
  <c r="E27" i="53"/>
  <c r="D27" i="53"/>
  <c r="I26" i="53"/>
  <c r="H26" i="53"/>
  <c r="G26" i="53"/>
  <c r="F26" i="53"/>
  <c r="E26" i="53"/>
  <c r="D26" i="53"/>
  <c r="C26" i="53"/>
  <c r="G25" i="53"/>
  <c r="E25" i="53"/>
  <c r="D25" i="53"/>
  <c r="I24" i="53"/>
  <c r="H24" i="53"/>
  <c r="G24" i="53"/>
  <c r="F24" i="53"/>
  <c r="E24" i="53"/>
  <c r="D24" i="53"/>
  <c r="C24" i="53"/>
  <c r="G23" i="53"/>
  <c r="E23" i="53"/>
  <c r="D23" i="53"/>
  <c r="I22" i="53"/>
  <c r="H22" i="53"/>
  <c r="G22" i="53"/>
  <c r="F22" i="53"/>
  <c r="E22" i="53"/>
  <c r="D22" i="53"/>
  <c r="C22" i="53"/>
  <c r="G21" i="53"/>
  <c r="E21" i="53"/>
  <c r="D21" i="53"/>
  <c r="I20" i="53"/>
  <c r="H20" i="53"/>
  <c r="G20" i="53"/>
  <c r="F20" i="53"/>
  <c r="E20" i="53"/>
  <c r="D20" i="53"/>
  <c r="C20" i="53"/>
  <c r="P18" i="53"/>
  <c r="G17" i="53"/>
  <c r="E17" i="53"/>
  <c r="D17" i="53"/>
  <c r="O16" i="53"/>
  <c r="N16" i="53"/>
  <c r="L16" i="53"/>
  <c r="K16" i="53"/>
  <c r="J16" i="53"/>
  <c r="I16" i="53"/>
  <c r="H16" i="53"/>
  <c r="G16" i="53"/>
  <c r="F16" i="53"/>
  <c r="E16" i="53"/>
  <c r="D16" i="53"/>
  <c r="C16" i="53"/>
  <c r="A16" i="53"/>
  <c r="G15" i="53"/>
  <c r="E15" i="53"/>
  <c r="D15" i="53"/>
  <c r="I14" i="53"/>
  <c r="H14" i="53"/>
  <c r="G14" i="53"/>
  <c r="F14" i="53"/>
  <c r="E14" i="53"/>
  <c r="D14" i="53"/>
  <c r="C14" i="53"/>
  <c r="G13" i="53"/>
  <c r="E13" i="53"/>
  <c r="D13" i="53"/>
  <c r="I12" i="53"/>
  <c r="H12" i="53"/>
  <c r="G12" i="53"/>
  <c r="F12" i="53"/>
  <c r="E12" i="53"/>
  <c r="D12" i="53"/>
  <c r="C12" i="53"/>
  <c r="G11" i="53"/>
  <c r="E11" i="53"/>
  <c r="D11" i="53"/>
  <c r="I10" i="53"/>
  <c r="H10" i="53"/>
  <c r="G10" i="53"/>
  <c r="F10" i="53"/>
  <c r="E10" i="53"/>
  <c r="D10" i="53"/>
  <c r="C10" i="53"/>
  <c r="G9" i="53"/>
  <c r="E9" i="53"/>
  <c r="D9" i="53"/>
  <c r="I8" i="53"/>
  <c r="H8" i="53"/>
  <c r="G8" i="53"/>
  <c r="F8" i="53"/>
  <c r="E8" i="53"/>
  <c r="D8" i="53"/>
  <c r="C8" i="53"/>
  <c r="G7" i="53"/>
  <c r="E7" i="53"/>
  <c r="D7" i="53"/>
  <c r="O6" i="53"/>
  <c r="N6" i="53"/>
  <c r="L6" i="53"/>
  <c r="M6" i="53" s="1"/>
  <c r="K6" i="53"/>
  <c r="J6" i="53"/>
  <c r="I6" i="53"/>
  <c r="H6" i="53"/>
  <c r="G6" i="53"/>
  <c r="F6" i="53"/>
  <c r="E6" i="53"/>
  <c r="D6" i="53"/>
  <c r="C6" i="53"/>
  <c r="A6" i="53"/>
  <c r="A4" i="53" s="1"/>
  <c r="T199" i="31"/>
  <c r="Y184" i="31"/>
  <c r="O5" i="31"/>
  <c r="O4" i="31"/>
  <c r="AD4" i="31"/>
  <c r="Y4" i="31"/>
  <c r="Y96" i="31"/>
  <c r="Y95" i="31"/>
  <c r="Y94" i="31"/>
  <c r="O95" i="31"/>
  <c r="O94" i="31"/>
  <c r="O37" i="31"/>
  <c r="O35" i="31"/>
  <c r="O34" i="31"/>
  <c r="P66" i="53" l="1"/>
  <c r="P58" i="53"/>
  <c r="P54" i="53"/>
  <c r="P48" i="53"/>
  <c r="P56" i="53"/>
  <c r="P72" i="53"/>
  <c r="P16" i="53"/>
  <c r="P44" i="53"/>
  <c r="P30" i="53"/>
  <c r="P42" i="53"/>
  <c r="P76" i="53"/>
  <c r="P64" i="53"/>
  <c r="P50" i="53"/>
  <c r="P52" i="53"/>
  <c r="P6" i="53"/>
  <c r="P62" i="53"/>
  <c r="P70" i="53"/>
  <c r="P68" i="53"/>
  <c r="Y214" i="33" l="1"/>
  <c r="T214" i="33"/>
  <c r="O214" i="33"/>
  <c r="J214" i="33"/>
  <c r="AD214" i="31"/>
  <c r="Y214" i="31"/>
  <c r="T214" i="31"/>
  <c r="O214" i="31"/>
  <c r="J230" i="32"/>
  <c r="AD214" i="32"/>
  <c r="T214" i="32"/>
  <c r="O214" i="32"/>
  <c r="J214" i="32"/>
  <c r="O36" i="32"/>
  <c r="Y184" i="33" l="1"/>
  <c r="T184" i="33"/>
  <c r="O184" i="33"/>
  <c r="J184" i="33"/>
  <c r="AD184" i="32"/>
  <c r="Y184" i="32"/>
  <c r="T184" i="32"/>
  <c r="O184" i="32"/>
  <c r="O22" i="54" l="1"/>
  <c r="O22" i="53"/>
  <c r="AD199" i="31"/>
  <c r="O40" i="54" l="1"/>
  <c r="O40" i="53"/>
  <c r="N40" i="54"/>
  <c r="N40" i="53"/>
  <c r="L34" i="54"/>
  <c r="M34" i="54" s="1"/>
  <c r="L34" i="53"/>
  <c r="M34" i="53" s="1"/>
  <c r="L36" i="54"/>
  <c r="M36" i="54" s="1"/>
  <c r="L36" i="53"/>
  <c r="M36" i="53" s="1"/>
  <c r="L40" i="54"/>
  <c r="L40" i="53"/>
  <c r="N38" i="54"/>
  <c r="N38" i="53"/>
  <c r="N36" i="54"/>
  <c r="N36" i="53"/>
  <c r="N34" i="54"/>
  <c r="N34" i="53"/>
  <c r="O38" i="54"/>
  <c r="O38" i="53"/>
  <c r="O36" i="54"/>
  <c r="O36" i="53"/>
  <c r="O34" i="54"/>
  <c r="O34" i="53"/>
  <c r="L22" i="54"/>
  <c r="M22" i="54" s="1"/>
  <c r="L22" i="53"/>
  <c r="M22" i="53" s="1"/>
  <c r="L26" i="54"/>
  <c r="M26" i="54" s="1"/>
  <c r="L26" i="53"/>
  <c r="M26" i="53" s="1"/>
  <c r="O26" i="54"/>
  <c r="O26" i="53"/>
  <c r="N26" i="54"/>
  <c r="N26" i="53"/>
  <c r="L28" i="54"/>
  <c r="M28" i="54" s="1"/>
  <c r="L28" i="53"/>
  <c r="M28" i="53" s="1"/>
  <c r="O24" i="54"/>
  <c r="O24" i="53"/>
  <c r="N28" i="54"/>
  <c r="N28" i="53"/>
  <c r="N22" i="54"/>
  <c r="N22" i="53"/>
  <c r="O28" i="54"/>
  <c r="O28" i="53"/>
  <c r="AD95" i="31"/>
  <c r="AD94" i="31"/>
  <c r="AD37" i="31"/>
  <c r="J184" i="32"/>
  <c r="AD184" i="31"/>
  <c r="T184" i="31"/>
  <c r="O184" i="31"/>
  <c r="L12" i="54" l="1"/>
  <c r="L12" i="53"/>
  <c r="N12" i="54"/>
  <c r="N12" i="53"/>
  <c r="O12" i="54"/>
  <c r="O12" i="53"/>
  <c r="I76" i="51"/>
  <c r="I72" i="51"/>
  <c r="I70" i="51"/>
  <c r="I68" i="51"/>
  <c r="I66" i="51"/>
  <c r="I64" i="51"/>
  <c r="I62" i="51"/>
  <c r="I58" i="51"/>
  <c r="I56" i="51"/>
  <c r="I54" i="51"/>
  <c r="I52" i="51"/>
  <c r="I50" i="51"/>
  <c r="I48" i="51"/>
  <c r="I44" i="51"/>
  <c r="I42" i="51"/>
  <c r="I40" i="51"/>
  <c r="I38" i="51"/>
  <c r="I36" i="51"/>
  <c r="I34" i="51"/>
  <c r="I30" i="51"/>
  <c r="I28" i="51"/>
  <c r="I26" i="51"/>
  <c r="I24" i="51"/>
  <c r="I22" i="51"/>
  <c r="I20" i="51"/>
  <c r="I16" i="51"/>
  <c r="I14" i="51"/>
  <c r="I12" i="51"/>
  <c r="I10" i="51"/>
  <c r="I8" i="51"/>
  <c r="I6" i="51"/>
  <c r="O20" i="54" l="1"/>
  <c r="O20" i="53"/>
  <c r="N20" i="54"/>
  <c r="N20" i="53"/>
  <c r="L20" i="54"/>
  <c r="L20" i="53"/>
  <c r="O14" i="54"/>
  <c r="O14" i="53"/>
  <c r="N14" i="54"/>
  <c r="N14" i="53"/>
  <c r="O10" i="54"/>
  <c r="O10" i="53"/>
  <c r="L8" i="54"/>
  <c r="M8" i="54" s="1"/>
  <c r="L8" i="53"/>
  <c r="M8" i="53" s="1"/>
  <c r="N8" i="54"/>
  <c r="N8" i="53"/>
  <c r="L10" i="54"/>
  <c r="M10" i="54" s="1"/>
  <c r="L10" i="53"/>
  <c r="M10" i="53" s="1"/>
  <c r="O8" i="54"/>
  <c r="O8" i="53"/>
  <c r="L14" i="54"/>
  <c r="M14" i="54" s="1"/>
  <c r="L14" i="53"/>
  <c r="M14" i="53" s="1"/>
  <c r="N10" i="54"/>
  <c r="N10" i="53"/>
  <c r="AH249" i="35"/>
  <c r="AF249" i="35"/>
  <c r="AC249" i="35"/>
  <c r="AA249" i="35"/>
  <c r="X249" i="35"/>
  <c r="V249" i="35"/>
  <c r="S249" i="35"/>
  <c r="Q249" i="35"/>
  <c r="N249" i="35"/>
  <c r="L249" i="35"/>
  <c r="I249" i="35"/>
  <c r="G249" i="35"/>
  <c r="AI247" i="35"/>
  <c r="AH247" i="35"/>
  <c r="AD247" i="35"/>
  <c r="AC247" i="35"/>
  <c r="Y247" i="35"/>
  <c r="X247" i="35"/>
  <c r="T247" i="35"/>
  <c r="S247" i="35"/>
  <c r="O247" i="35"/>
  <c r="N247" i="35"/>
  <c r="J247" i="35"/>
  <c r="I247" i="35"/>
  <c r="AA247" i="35" l="1"/>
  <c r="G247" i="35"/>
  <c r="AF247" i="35"/>
  <c r="O251" i="35"/>
  <c r="AI251" i="35"/>
  <c r="AA251" i="35"/>
  <c r="V247" i="35"/>
  <c r="S251" i="35"/>
  <c r="Y251" i="35"/>
  <c r="L251" i="35"/>
  <c r="J251" i="35"/>
  <c r="AD251" i="35"/>
  <c r="Q251" i="35"/>
  <c r="AF251" i="35"/>
  <c r="L247" i="35"/>
  <c r="G251" i="35"/>
  <c r="T251" i="35"/>
  <c r="AH251" i="35"/>
  <c r="I251" i="35"/>
  <c r="V251" i="35"/>
  <c r="X251" i="35"/>
  <c r="Q247" i="35"/>
  <c r="N251" i="35"/>
  <c r="AC251" i="35"/>
  <c r="G2" i="34" l="1"/>
  <c r="A48" i="54" s="1"/>
  <c r="G2" i="33"/>
  <c r="AH249" i="34"/>
  <c r="AF249" i="34"/>
  <c r="AC249" i="34"/>
  <c r="AA249" i="34"/>
  <c r="X249" i="34"/>
  <c r="V249" i="34"/>
  <c r="S249" i="34"/>
  <c r="Q249" i="34"/>
  <c r="N249" i="34"/>
  <c r="L249" i="34"/>
  <c r="I249" i="34"/>
  <c r="G249" i="34"/>
  <c r="AI247" i="34"/>
  <c r="AH247" i="34"/>
  <c r="AD247" i="34"/>
  <c r="AC247" i="34"/>
  <c r="Y247" i="34"/>
  <c r="X247" i="34"/>
  <c r="T247" i="34"/>
  <c r="S247" i="34"/>
  <c r="O247" i="34"/>
  <c r="N247" i="34"/>
  <c r="J247" i="34"/>
  <c r="I247" i="34"/>
  <c r="AH249" i="33"/>
  <c r="AF249" i="33"/>
  <c r="AC249" i="33"/>
  <c r="AA249" i="33"/>
  <c r="X249" i="33"/>
  <c r="V249" i="33"/>
  <c r="S249" i="33"/>
  <c r="N249" i="33"/>
  <c r="L249" i="33"/>
  <c r="I249" i="33"/>
  <c r="G249" i="33"/>
  <c r="AI247" i="33"/>
  <c r="AH247" i="33"/>
  <c r="AD247" i="33"/>
  <c r="AC247" i="33"/>
  <c r="G2" i="32"/>
  <c r="A20" i="54" s="1"/>
  <c r="AH249" i="32"/>
  <c r="AF249" i="32"/>
  <c r="AC249" i="32"/>
  <c r="AA249" i="32"/>
  <c r="X249" i="32"/>
  <c r="V249" i="32"/>
  <c r="N249" i="32"/>
  <c r="L249" i="32"/>
  <c r="I249" i="32"/>
  <c r="G249" i="32"/>
  <c r="AI247" i="32"/>
  <c r="AH247" i="32"/>
  <c r="AH249" i="31"/>
  <c r="AF249" i="31"/>
  <c r="AC249" i="31"/>
  <c r="AA249" i="31"/>
  <c r="X249" i="31"/>
  <c r="V249" i="31"/>
  <c r="S249" i="31"/>
  <c r="Q249" i="31"/>
  <c r="N249" i="31"/>
  <c r="L249" i="31"/>
  <c r="I249" i="31"/>
  <c r="G249" i="31"/>
  <c r="AI247" i="31"/>
  <c r="AH247" i="31"/>
  <c r="J247" i="31"/>
  <c r="I247" i="31"/>
  <c r="L2" i="33" l="1"/>
  <c r="A34" i="54"/>
  <c r="A8" i="53"/>
  <c r="A20" i="53"/>
  <c r="L2" i="32"/>
  <c r="A22" i="54" s="1"/>
  <c r="A34" i="53"/>
  <c r="G2" i="35"/>
  <c r="A48" i="53"/>
  <c r="L2" i="34"/>
  <c r="A50" i="54" s="1"/>
  <c r="AA247" i="34"/>
  <c r="T251" i="34"/>
  <c r="L251" i="34"/>
  <c r="G247" i="34"/>
  <c r="Y251" i="34"/>
  <c r="AD251" i="34"/>
  <c r="AA251" i="34"/>
  <c r="AF251" i="33"/>
  <c r="V251" i="34"/>
  <c r="J251" i="34"/>
  <c r="AF251" i="34"/>
  <c r="G251" i="34"/>
  <c r="Q251" i="34"/>
  <c r="O251" i="34"/>
  <c r="AF247" i="34"/>
  <c r="I251" i="34"/>
  <c r="AA247" i="33"/>
  <c r="AD251" i="33"/>
  <c r="V247" i="34"/>
  <c r="S251" i="34"/>
  <c r="A1" i="34"/>
  <c r="L247" i="34"/>
  <c r="AH251" i="34"/>
  <c r="AI251" i="34"/>
  <c r="X251" i="34"/>
  <c r="AA251" i="33"/>
  <c r="Q247" i="34"/>
  <c r="N251" i="34"/>
  <c r="AC251" i="34"/>
  <c r="AF247" i="33"/>
  <c r="AH251" i="33"/>
  <c r="AF251" i="32"/>
  <c r="AI251" i="33"/>
  <c r="AC251" i="33"/>
  <c r="AF247" i="32"/>
  <c r="AH251" i="32"/>
  <c r="AI251" i="32"/>
  <c r="AF251" i="31"/>
  <c r="G247" i="31"/>
  <c r="J251" i="31"/>
  <c r="G251" i="31"/>
  <c r="AF247" i="31"/>
  <c r="AH251" i="31"/>
  <c r="I251" i="31"/>
  <c r="AI251" i="31"/>
  <c r="A1" i="35" l="1"/>
  <c r="A62" i="54"/>
  <c r="Q2" i="33"/>
  <c r="A36" i="54"/>
  <c r="A36" i="53"/>
  <c r="Q2" i="34"/>
  <c r="A52" i="54" s="1"/>
  <c r="A50" i="53"/>
  <c r="A10" i="53"/>
  <c r="A62" i="53"/>
  <c r="L2" i="35"/>
  <c r="A64" i="54" s="1"/>
  <c r="A22" i="53"/>
  <c r="Q2" i="32"/>
  <c r="A24" i="54" s="1"/>
  <c r="G77" i="51"/>
  <c r="E77" i="51"/>
  <c r="D77" i="51"/>
  <c r="H76" i="51"/>
  <c r="G76" i="51"/>
  <c r="F76" i="51"/>
  <c r="E76" i="51"/>
  <c r="D76" i="51"/>
  <c r="C76" i="51"/>
  <c r="P74" i="51"/>
  <c r="G73" i="51"/>
  <c r="E73" i="51"/>
  <c r="D73" i="51"/>
  <c r="H72" i="51"/>
  <c r="G72" i="51"/>
  <c r="F72" i="51"/>
  <c r="E72" i="51"/>
  <c r="D72" i="51"/>
  <c r="C72" i="51"/>
  <c r="A72" i="51"/>
  <c r="G71" i="51"/>
  <c r="E71" i="51"/>
  <c r="D71" i="51"/>
  <c r="H70" i="51"/>
  <c r="G70" i="51"/>
  <c r="F70" i="51"/>
  <c r="E70" i="51"/>
  <c r="D70" i="51"/>
  <c r="C70" i="51"/>
  <c r="G69" i="51"/>
  <c r="E69" i="51"/>
  <c r="D69" i="51"/>
  <c r="H68" i="51"/>
  <c r="G68" i="51"/>
  <c r="F68" i="51"/>
  <c r="E68" i="51"/>
  <c r="D68" i="51"/>
  <c r="C68" i="51"/>
  <c r="G67" i="51"/>
  <c r="E67" i="51"/>
  <c r="D67" i="51"/>
  <c r="H66" i="51"/>
  <c r="G66" i="51"/>
  <c r="F66" i="51"/>
  <c r="E66" i="51"/>
  <c r="D66" i="51"/>
  <c r="C66" i="51"/>
  <c r="G65" i="51"/>
  <c r="E65" i="51"/>
  <c r="D65" i="51"/>
  <c r="H64" i="51"/>
  <c r="G64" i="51"/>
  <c r="F64" i="51"/>
  <c r="E64" i="51"/>
  <c r="D64" i="51"/>
  <c r="C64" i="51"/>
  <c r="G63" i="51"/>
  <c r="E63" i="51"/>
  <c r="D63" i="51"/>
  <c r="H62" i="51"/>
  <c r="G62" i="51"/>
  <c r="F62" i="51"/>
  <c r="E62" i="51"/>
  <c r="D62" i="51"/>
  <c r="C62" i="51"/>
  <c r="P60" i="51"/>
  <c r="H58" i="51"/>
  <c r="G58" i="51"/>
  <c r="F58" i="51"/>
  <c r="E58" i="51"/>
  <c r="D58" i="51"/>
  <c r="C58" i="51"/>
  <c r="A58" i="51"/>
  <c r="H56" i="51"/>
  <c r="G56" i="51"/>
  <c r="F56" i="51"/>
  <c r="E56" i="51"/>
  <c r="D56" i="51"/>
  <c r="C56" i="51"/>
  <c r="H54" i="51"/>
  <c r="G54" i="51"/>
  <c r="F54" i="51"/>
  <c r="E54" i="51"/>
  <c r="D54" i="51"/>
  <c r="C54" i="51"/>
  <c r="H52" i="51"/>
  <c r="G52" i="51"/>
  <c r="F52" i="51"/>
  <c r="E52" i="51"/>
  <c r="D52" i="51"/>
  <c r="C52" i="51"/>
  <c r="H50" i="51"/>
  <c r="G50" i="51"/>
  <c r="F50" i="51"/>
  <c r="E50" i="51"/>
  <c r="D50" i="51"/>
  <c r="C50" i="51"/>
  <c r="H48" i="51"/>
  <c r="G48" i="51"/>
  <c r="F48" i="51"/>
  <c r="E48" i="51"/>
  <c r="D48" i="51"/>
  <c r="C48" i="51"/>
  <c r="P46" i="51"/>
  <c r="G45" i="51"/>
  <c r="E45" i="51"/>
  <c r="D45" i="51"/>
  <c r="H44" i="51"/>
  <c r="G44" i="51"/>
  <c r="F44" i="51"/>
  <c r="E44" i="51"/>
  <c r="D44" i="51"/>
  <c r="C44" i="51"/>
  <c r="A44" i="51"/>
  <c r="H42" i="51"/>
  <c r="G42" i="51"/>
  <c r="F42" i="51"/>
  <c r="E42" i="51"/>
  <c r="D42" i="51"/>
  <c r="C42" i="51"/>
  <c r="G41" i="51"/>
  <c r="E41" i="51"/>
  <c r="D41" i="51"/>
  <c r="H40" i="51"/>
  <c r="G40" i="51"/>
  <c r="F40" i="51"/>
  <c r="E40" i="51"/>
  <c r="D40" i="51"/>
  <c r="C40" i="51"/>
  <c r="G39" i="51"/>
  <c r="E39" i="51"/>
  <c r="D39" i="51"/>
  <c r="H38" i="51"/>
  <c r="G38" i="51"/>
  <c r="F38" i="51"/>
  <c r="E38" i="51"/>
  <c r="D38" i="51"/>
  <c r="C38" i="51"/>
  <c r="D37" i="51"/>
  <c r="H36" i="51"/>
  <c r="G36" i="51"/>
  <c r="F36" i="51"/>
  <c r="E36" i="51"/>
  <c r="D36" i="51"/>
  <c r="C36" i="51"/>
  <c r="E35" i="51"/>
  <c r="H34" i="51"/>
  <c r="G34" i="51"/>
  <c r="F34" i="51"/>
  <c r="E34" i="51"/>
  <c r="D34" i="51"/>
  <c r="C34" i="51"/>
  <c r="P32" i="51"/>
  <c r="G31" i="51"/>
  <c r="E31" i="51"/>
  <c r="D31" i="51"/>
  <c r="H30" i="51"/>
  <c r="G30" i="51"/>
  <c r="F30" i="51"/>
  <c r="E30" i="51"/>
  <c r="D30" i="51"/>
  <c r="C30" i="51"/>
  <c r="A30" i="51"/>
  <c r="G29" i="51"/>
  <c r="E29" i="51"/>
  <c r="D29" i="51"/>
  <c r="H28" i="51"/>
  <c r="G28" i="51"/>
  <c r="F28" i="51"/>
  <c r="E28" i="51"/>
  <c r="D28" i="51"/>
  <c r="C28" i="51"/>
  <c r="G27" i="51"/>
  <c r="E27" i="51"/>
  <c r="D27" i="51"/>
  <c r="H26" i="51"/>
  <c r="G26" i="51"/>
  <c r="F26" i="51"/>
  <c r="E26" i="51"/>
  <c r="D26" i="51"/>
  <c r="C26" i="51"/>
  <c r="G25" i="51"/>
  <c r="E25" i="51"/>
  <c r="D25" i="51"/>
  <c r="H24" i="51"/>
  <c r="G24" i="51"/>
  <c r="F24" i="51"/>
  <c r="E24" i="51"/>
  <c r="D24" i="51"/>
  <c r="C24" i="51"/>
  <c r="G23" i="51"/>
  <c r="E23" i="51"/>
  <c r="D23" i="51"/>
  <c r="H22" i="51"/>
  <c r="G22" i="51"/>
  <c r="F22" i="51"/>
  <c r="E22" i="51"/>
  <c r="D22" i="51"/>
  <c r="C22" i="51"/>
  <c r="G21" i="51"/>
  <c r="E21" i="51"/>
  <c r="D21" i="51"/>
  <c r="H20" i="51"/>
  <c r="G20" i="51"/>
  <c r="F20" i="51"/>
  <c r="E20" i="51"/>
  <c r="D20" i="51"/>
  <c r="C20" i="51"/>
  <c r="P18" i="51"/>
  <c r="G17" i="51"/>
  <c r="E17" i="51"/>
  <c r="D17" i="51"/>
  <c r="H16" i="51"/>
  <c r="G16" i="51"/>
  <c r="F16" i="51"/>
  <c r="E16" i="51"/>
  <c r="D16" i="51"/>
  <c r="C16" i="51"/>
  <c r="A16" i="51"/>
  <c r="G15" i="51"/>
  <c r="E15" i="51"/>
  <c r="D15" i="51"/>
  <c r="H14" i="51"/>
  <c r="G14" i="51"/>
  <c r="F14" i="51"/>
  <c r="E14" i="51"/>
  <c r="D14" i="51"/>
  <c r="C14" i="51"/>
  <c r="G13" i="51"/>
  <c r="E13" i="51"/>
  <c r="D13" i="51"/>
  <c r="H12" i="51"/>
  <c r="G12" i="51"/>
  <c r="F12" i="51"/>
  <c r="E12" i="51"/>
  <c r="D12" i="51"/>
  <c r="C12" i="51"/>
  <c r="G11" i="51"/>
  <c r="E11" i="51"/>
  <c r="D11" i="51"/>
  <c r="H10" i="51"/>
  <c r="G10" i="51"/>
  <c r="F10" i="51"/>
  <c r="E10" i="51"/>
  <c r="D10" i="51"/>
  <c r="C10" i="51"/>
  <c r="G9" i="51"/>
  <c r="E9" i="51"/>
  <c r="D9" i="51"/>
  <c r="H8" i="51"/>
  <c r="G8" i="51"/>
  <c r="F8" i="51"/>
  <c r="E8" i="51"/>
  <c r="D8" i="51"/>
  <c r="C8" i="51"/>
  <c r="G7" i="51"/>
  <c r="E7" i="51"/>
  <c r="D7" i="51"/>
  <c r="H6" i="51"/>
  <c r="G6" i="51"/>
  <c r="F6" i="51"/>
  <c r="E6" i="51"/>
  <c r="D6" i="51"/>
  <c r="C6" i="51"/>
  <c r="A6" i="51"/>
  <c r="A4" i="51" s="1"/>
  <c r="D59" i="51"/>
  <c r="E55" i="51"/>
  <c r="G49" i="51"/>
  <c r="D53" i="51"/>
  <c r="G51" i="51"/>
  <c r="D57" i="51"/>
  <c r="D51" i="51"/>
  <c r="E53" i="51"/>
  <c r="E49" i="51"/>
  <c r="G57" i="51"/>
  <c r="E57" i="51"/>
  <c r="G59" i="51"/>
  <c r="E51" i="51"/>
  <c r="G55" i="51"/>
  <c r="E59" i="51"/>
  <c r="D55" i="51"/>
  <c r="G53" i="51"/>
  <c r="D49" i="51"/>
  <c r="D43" i="51"/>
  <c r="G43" i="51"/>
  <c r="E43" i="51"/>
  <c r="E37" i="51"/>
  <c r="G37" i="51"/>
  <c r="G35" i="51"/>
  <c r="D35" i="51"/>
  <c r="V2" i="33" l="1"/>
  <c r="A38" i="54"/>
  <c r="Q2" i="35"/>
  <c r="A66" i="54" s="1"/>
  <c r="A64" i="53"/>
  <c r="A12" i="53"/>
  <c r="V2" i="32"/>
  <c r="A26" i="54" s="1"/>
  <c r="A24" i="53"/>
  <c r="V2" i="34"/>
  <c r="A54" i="54" s="1"/>
  <c r="A52" i="53"/>
  <c r="A38" i="53"/>
  <c r="G2" i="50"/>
  <c r="A76" i="53" l="1"/>
  <c r="A76" i="54"/>
  <c r="AA2" i="33"/>
  <c r="A42" i="54" s="1"/>
  <c r="A40" i="54"/>
  <c r="AA2" i="32"/>
  <c r="A28" i="54" s="1"/>
  <c r="A26" i="53"/>
  <c r="A1" i="31"/>
  <c r="A14" i="53"/>
  <c r="AA2" i="34"/>
  <c r="A54" i="53"/>
  <c r="A40" i="53"/>
  <c r="V2" i="35"/>
  <c r="A68" i="54" s="1"/>
  <c r="A66" i="53"/>
  <c r="A20" i="51"/>
  <c r="A22" i="51"/>
  <c r="A62" i="51"/>
  <c r="A34" i="51"/>
  <c r="A48" i="51"/>
  <c r="A76" i="51"/>
  <c r="L2" i="50"/>
  <c r="Q2" i="50" s="1"/>
  <c r="V2" i="50" s="1"/>
  <c r="AA2" i="50" s="1"/>
  <c r="A1" i="50" s="1"/>
  <c r="A56" i="53" l="1"/>
  <c r="A56" i="54"/>
  <c r="A42" i="53"/>
  <c r="A1" i="33"/>
  <c r="AA2" i="35"/>
  <c r="A68" i="53"/>
  <c r="A28" i="53"/>
  <c r="A1" i="32"/>
  <c r="A36" i="51"/>
  <c r="A64" i="51"/>
  <c r="A50" i="51"/>
  <c r="K50" i="51"/>
  <c r="L6" i="51"/>
  <c r="M6" i="51" s="1"/>
  <c r="O6" i="51"/>
  <c r="N6" i="51"/>
  <c r="J66" i="51"/>
  <c r="L70" i="51"/>
  <c r="M70" i="51" s="1"/>
  <c r="K70" i="51"/>
  <c r="J70" i="51"/>
  <c r="N70" i="51"/>
  <c r="K68" i="51"/>
  <c r="O64" i="51"/>
  <c r="L62" i="51"/>
  <c r="M62" i="51" s="1"/>
  <c r="K66" i="51"/>
  <c r="O66" i="51"/>
  <c r="K62" i="51"/>
  <c r="O62" i="51"/>
  <c r="O70" i="51"/>
  <c r="O72" i="51"/>
  <c r="L44" i="51"/>
  <c r="J72" i="51"/>
  <c r="N72" i="51"/>
  <c r="L72" i="51"/>
  <c r="J62" i="51"/>
  <c r="N44" i="51"/>
  <c r="K44" i="51"/>
  <c r="O44" i="51"/>
  <c r="O48" i="51"/>
  <c r="M44" i="51"/>
  <c r="L58" i="51"/>
  <c r="N58" i="51"/>
  <c r="J44" i="51"/>
  <c r="L48" i="51"/>
  <c r="M48" i="51" s="1"/>
  <c r="J58" i="51"/>
  <c r="N48" i="51"/>
  <c r="J48" i="51"/>
  <c r="K72" i="51"/>
  <c r="K58" i="51"/>
  <c r="O58" i="51"/>
  <c r="N62" i="51"/>
  <c r="M72" i="51"/>
  <c r="M58" i="51"/>
  <c r="K48" i="51"/>
  <c r="J68" i="51"/>
  <c r="J64" i="51"/>
  <c r="N76" i="51"/>
  <c r="K76" i="51"/>
  <c r="J76" i="51"/>
  <c r="L76" i="51"/>
  <c r="M76" i="51" s="1"/>
  <c r="O76" i="51"/>
  <c r="J50" i="51"/>
  <c r="O50" i="51"/>
  <c r="A70" i="53" l="1"/>
  <c r="A70" i="54"/>
  <c r="A24" i="51"/>
  <c r="A66" i="51"/>
  <c r="A38" i="51"/>
  <c r="N50" i="51"/>
  <c r="K56" i="51"/>
  <c r="L56" i="51"/>
  <c r="O56" i="51"/>
  <c r="J56" i="51"/>
  <c r="N56" i="51"/>
  <c r="L50" i="51"/>
  <c r="M50" i="51" s="1"/>
  <c r="A52" i="51"/>
  <c r="J52" i="51"/>
  <c r="K54" i="51"/>
  <c r="P16" i="51"/>
  <c r="P76" i="51"/>
  <c r="P48" i="51"/>
  <c r="P30" i="51"/>
  <c r="P58" i="51"/>
  <c r="P44" i="51"/>
  <c r="P62" i="51"/>
  <c r="P72" i="51"/>
  <c r="P70" i="51"/>
  <c r="L68" i="51"/>
  <c r="M68" i="51" s="1"/>
  <c r="N68" i="51"/>
  <c r="O68" i="51"/>
  <c r="K64" i="51"/>
  <c r="L64" i="51"/>
  <c r="M64" i="51" s="1"/>
  <c r="N64" i="51"/>
  <c r="L54" i="51"/>
  <c r="M54" i="51" s="1"/>
  <c r="J54" i="51"/>
  <c r="O54" i="51"/>
  <c r="N54" i="51"/>
  <c r="K52" i="51"/>
  <c r="O52" i="51"/>
  <c r="N52" i="51"/>
  <c r="L52" i="51"/>
  <c r="M52" i="51" s="1"/>
  <c r="N66" i="51"/>
  <c r="L66" i="51"/>
  <c r="M66" i="51" s="1"/>
  <c r="A26" i="51" l="1"/>
  <c r="A28" i="51"/>
  <c r="A40" i="51"/>
  <c r="A68" i="51"/>
  <c r="P50" i="51"/>
  <c r="M56" i="51"/>
  <c r="P56" i="51" s="1"/>
  <c r="A54" i="51"/>
  <c r="P64" i="51"/>
  <c r="P68" i="51"/>
  <c r="P52" i="51"/>
  <c r="P54" i="51"/>
  <c r="P66" i="51"/>
  <c r="A70" i="51" l="1"/>
  <c r="A42" i="51"/>
  <c r="A56" i="51"/>
  <c r="A8" i="51" l="1"/>
  <c r="A10" i="51" l="1"/>
  <c r="A12" i="51" l="1"/>
  <c r="A14" i="51" l="1"/>
  <c r="K6" i="51" l="1"/>
  <c r="J6" i="51"/>
  <c r="P6" i="51" l="1"/>
  <c r="L38" i="54" l="1"/>
  <c r="M38" i="54" s="1"/>
  <c r="L38" i="53"/>
  <c r="M38" i="53" s="1"/>
  <c r="Q249" i="33"/>
  <c r="M20" i="53" l="1"/>
  <c r="M20" i="54" l="1"/>
  <c r="M40" i="53"/>
  <c r="M40" i="54"/>
  <c r="L24" i="54" l="1"/>
  <c r="M24" i="54" s="1"/>
  <c r="L24" i="53"/>
  <c r="M24" i="53" s="1"/>
  <c r="Q249" i="32"/>
  <c r="K36" i="54" l="1"/>
  <c r="K36" i="53"/>
  <c r="O247" i="33"/>
  <c r="N251" i="33" l="1"/>
  <c r="K10" i="54"/>
  <c r="K10" i="53"/>
  <c r="T247" i="31"/>
  <c r="S251" i="31" l="1"/>
  <c r="K34" i="54"/>
  <c r="K34" i="53"/>
  <c r="J247" i="33"/>
  <c r="J38" i="54"/>
  <c r="J38" i="53"/>
  <c r="S247" i="33"/>
  <c r="K38" i="54"/>
  <c r="K38" i="53"/>
  <c r="T247" i="33"/>
  <c r="AD247" i="32"/>
  <c r="AC251" i="32" s="1"/>
  <c r="K28" i="54"/>
  <c r="K28" i="53"/>
  <c r="N24" i="54"/>
  <c r="N24" i="53"/>
  <c r="S249" i="32"/>
  <c r="K14" i="54"/>
  <c r="K14" i="53"/>
  <c r="AD247" i="31"/>
  <c r="AC251" i="31" s="1"/>
  <c r="J10" i="54"/>
  <c r="P10" i="54" s="1"/>
  <c r="J10" i="53"/>
  <c r="P10" i="53" s="1"/>
  <c r="S247" i="31"/>
  <c r="P10" i="51"/>
  <c r="M12" i="53"/>
  <c r="M12" i="54"/>
  <c r="I251" i="33" l="1"/>
  <c r="S251" i="33"/>
  <c r="K26" i="54"/>
  <c r="K22" i="53"/>
  <c r="O247" i="32"/>
  <c r="N251" i="32" s="1"/>
  <c r="K22" i="54"/>
  <c r="J28" i="54"/>
  <c r="P28" i="54" s="1"/>
  <c r="P38" i="51"/>
  <c r="P38" i="53"/>
  <c r="P38" i="54"/>
  <c r="J8" i="54"/>
  <c r="J36" i="53"/>
  <c r="P36" i="53" s="1"/>
  <c r="K40" i="54"/>
  <c r="K40" i="53"/>
  <c r="Y247" i="33"/>
  <c r="Q251" i="33"/>
  <c r="Q247" i="33"/>
  <c r="T251" i="33"/>
  <c r="J34" i="54"/>
  <c r="P34" i="54" s="1"/>
  <c r="J34" i="53"/>
  <c r="P34" i="53" s="1"/>
  <c r="I247" i="33"/>
  <c r="P34" i="51"/>
  <c r="J40" i="54"/>
  <c r="J40" i="53"/>
  <c r="X247" i="33"/>
  <c r="J36" i="54"/>
  <c r="P36" i="54" s="1"/>
  <c r="N247" i="33"/>
  <c r="K24" i="54"/>
  <c r="K24" i="53"/>
  <c r="T247" i="32"/>
  <c r="K12" i="54"/>
  <c r="K12" i="53"/>
  <c r="Y247" i="31"/>
  <c r="K20" i="54"/>
  <c r="K20" i="53"/>
  <c r="J247" i="32"/>
  <c r="K26" i="53"/>
  <c r="Y247" i="32"/>
  <c r="K8" i="54"/>
  <c r="K8" i="53"/>
  <c r="O247" i="31"/>
  <c r="N251" i="31" s="1"/>
  <c r="J26" i="54"/>
  <c r="J26" i="53"/>
  <c r="X247" i="32"/>
  <c r="P26" i="51"/>
  <c r="J28" i="53"/>
  <c r="P28" i="53" s="1"/>
  <c r="AC247" i="32"/>
  <c r="J24" i="54"/>
  <c r="J24" i="53"/>
  <c r="S247" i="32"/>
  <c r="T251" i="32" s="1"/>
  <c r="P24" i="51"/>
  <c r="J22" i="54"/>
  <c r="J22" i="53"/>
  <c r="N247" i="32"/>
  <c r="P22" i="51"/>
  <c r="J20" i="54"/>
  <c r="J20" i="53"/>
  <c r="I247" i="32"/>
  <c r="P20" i="51"/>
  <c r="T251" i="31"/>
  <c r="Q251" i="31"/>
  <c r="Q247" i="31"/>
  <c r="J12" i="54"/>
  <c r="J12" i="53"/>
  <c r="X247" i="31"/>
  <c r="P12" i="51"/>
  <c r="J14" i="54"/>
  <c r="P14" i="54" s="1"/>
  <c r="J14" i="53"/>
  <c r="P14" i="53" s="1"/>
  <c r="AC247" i="31"/>
  <c r="P14" i="51"/>
  <c r="J8" i="53"/>
  <c r="P8" i="51"/>
  <c r="P12" i="53" l="1"/>
  <c r="X251" i="32"/>
  <c r="S251" i="32"/>
  <c r="I251" i="32"/>
  <c r="X251" i="33"/>
  <c r="X251" i="31"/>
  <c r="P40" i="54"/>
  <c r="P20" i="54"/>
  <c r="P22" i="53"/>
  <c r="P40" i="53"/>
  <c r="P22" i="54"/>
  <c r="P8" i="53"/>
  <c r="P26" i="53"/>
  <c r="P26" i="54"/>
  <c r="P8" i="54"/>
  <c r="N247" i="31"/>
  <c r="L247" i="31" s="1"/>
  <c r="P20" i="53"/>
  <c r="P24" i="53"/>
  <c r="P36" i="51"/>
  <c r="P24" i="54"/>
  <c r="P12" i="54"/>
  <c r="P28" i="51"/>
  <c r="P40" i="51"/>
  <c r="L251" i="33"/>
  <c r="L247" i="33"/>
  <c r="O251" i="33"/>
  <c r="V251" i="33"/>
  <c r="V247" i="33"/>
  <c r="Y251" i="33"/>
  <c r="J251" i="33"/>
  <c r="G247" i="33"/>
  <c r="G251" i="33"/>
  <c r="J251" i="32"/>
  <c r="G251" i="32"/>
  <c r="G247" i="32"/>
  <c r="L251" i="32"/>
  <c r="L247" i="32"/>
  <c r="O251" i="32"/>
  <c r="Q247" i="32"/>
  <c r="Q251" i="32"/>
  <c r="AA251" i="32"/>
  <c r="AD251" i="32"/>
  <c r="AA247" i="32"/>
  <c r="V247" i="32"/>
  <c r="Y251" i="32"/>
  <c r="V251" i="32"/>
  <c r="AA247" i="31"/>
  <c r="AD251" i="31"/>
  <c r="AA251" i="31"/>
  <c r="Y251" i="31"/>
  <c r="V247" i="31"/>
  <c r="V251" i="31"/>
  <c r="O251" i="31" l="1"/>
  <c r="L251" i="31"/>
</calcChain>
</file>

<file path=xl/sharedStrings.xml><?xml version="1.0" encoding="utf-8"?>
<sst xmlns="http://schemas.openxmlformats.org/spreadsheetml/2006/main" count="1599" uniqueCount="292">
  <si>
    <r>
      <rPr>
        <sz val="12"/>
        <color theme="1"/>
        <rFont val="微軟正黑體"/>
        <family val="2"/>
        <charset val="136"/>
      </rPr>
      <t>日</t>
    </r>
  </si>
  <si>
    <r>
      <rPr>
        <sz val="12"/>
        <color theme="1"/>
        <rFont val="微軟正黑體"/>
        <family val="2"/>
        <charset val="136"/>
      </rPr>
      <t>人</t>
    </r>
  </si>
  <si>
    <r>
      <rPr>
        <sz val="12"/>
        <color theme="1"/>
        <rFont val="微軟正黑體"/>
        <family val="2"/>
        <charset val="136"/>
      </rPr>
      <t>六</t>
    </r>
  </si>
  <si>
    <r>
      <rPr>
        <sz val="12"/>
        <color theme="1"/>
        <rFont val="微軟正黑體"/>
        <family val="2"/>
        <charset val="136"/>
      </rPr>
      <t>菜名</t>
    </r>
  </si>
  <si>
    <r>
      <rPr>
        <sz val="12"/>
        <color theme="1"/>
        <rFont val="微軟正黑體"/>
        <family val="2"/>
        <charset val="136"/>
      </rPr>
      <t>食材</t>
    </r>
  </si>
  <si>
    <r>
      <rPr>
        <sz val="12"/>
        <color theme="1"/>
        <rFont val="微軟正黑體"/>
        <family val="2"/>
        <charset val="136"/>
      </rPr>
      <t>規格</t>
    </r>
  </si>
  <si>
    <r>
      <rPr>
        <sz val="12"/>
        <color theme="1"/>
        <rFont val="微軟正黑體"/>
        <family val="2"/>
        <charset val="136"/>
      </rPr>
      <t>數量</t>
    </r>
  </si>
  <si>
    <r>
      <rPr>
        <sz val="12"/>
        <color theme="1"/>
        <rFont val="微軟正黑體"/>
        <family val="2"/>
        <charset val="136"/>
      </rPr>
      <t>單位</t>
    </r>
  </si>
  <si>
    <r>
      <rPr>
        <sz val="12"/>
        <color theme="1"/>
        <rFont val="微軟正黑體"/>
        <family val="2"/>
        <charset val="136"/>
      </rPr>
      <t>備份</t>
    </r>
  </si>
  <si>
    <r>
      <rPr>
        <sz val="12"/>
        <color theme="1"/>
        <rFont val="微軟正黑體"/>
        <family val="2"/>
        <charset val="136"/>
      </rPr>
      <t>份</t>
    </r>
  </si>
  <si>
    <r>
      <rPr>
        <sz val="12"/>
        <color theme="1"/>
        <rFont val="微軟正黑體"/>
        <family val="2"/>
        <charset val="136"/>
      </rPr>
      <t>附餐二</t>
    </r>
  </si>
  <si>
    <r>
      <rPr>
        <sz val="12"/>
        <color theme="1"/>
        <rFont val="微軟正黑體"/>
        <family val="2"/>
        <charset val="136"/>
      </rPr>
      <t>附餐</t>
    </r>
  </si>
  <si>
    <t>一</t>
    <phoneticPr fontId="20" type="noConversion"/>
  </si>
  <si>
    <t>二</t>
    <phoneticPr fontId="20" type="noConversion"/>
  </si>
  <si>
    <t>三</t>
    <phoneticPr fontId="20" type="noConversion"/>
  </si>
  <si>
    <t>四</t>
    <phoneticPr fontId="20" type="noConversion"/>
  </si>
  <si>
    <r>
      <rPr>
        <sz val="12"/>
        <color theme="1"/>
        <rFont val="微軟正黑體"/>
        <family val="2"/>
        <charset val="136"/>
      </rPr>
      <t>五</t>
    </r>
  </si>
  <si>
    <t>蔬菜類</t>
  </si>
  <si>
    <t>水果類</t>
  </si>
  <si>
    <t>油脂與堅果種子類</t>
    <phoneticPr fontId="20" type="noConversion"/>
  </si>
  <si>
    <t>日期</t>
  </si>
  <si>
    <t>星期</t>
  </si>
  <si>
    <t>主食</t>
  </si>
  <si>
    <t>蔬菜</t>
  </si>
  <si>
    <t>乳品類</t>
  </si>
  <si>
    <t>熱量</t>
  </si>
  <si>
    <t>五</t>
    <phoneticPr fontId="20" type="noConversion"/>
  </si>
  <si>
    <t>六</t>
    <phoneticPr fontId="20" type="noConversion"/>
  </si>
  <si>
    <t>日</t>
    <phoneticPr fontId="20" type="noConversion"/>
  </si>
  <si>
    <t>食材</t>
    <phoneticPr fontId="20" type="noConversion"/>
  </si>
  <si>
    <t>主菜1</t>
    <phoneticPr fontId="20" type="noConversion"/>
  </si>
  <si>
    <t>附餐</t>
    <phoneticPr fontId="20" type="noConversion"/>
  </si>
  <si>
    <t>全榖雜糧類</t>
    <phoneticPr fontId="20" type="noConversion"/>
  </si>
  <si>
    <t>豆魚蛋肉類</t>
    <phoneticPr fontId="20" type="noConversion"/>
  </si>
  <si>
    <t>主菜2/副菜1</t>
    <phoneticPr fontId="20" type="noConversion"/>
  </si>
  <si>
    <t>湯品/副菜2</t>
    <phoneticPr fontId="20" type="noConversion"/>
  </si>
  <si>
    <t>※經營養師審核：                 □通過                                                                   □不通過(原因：     )</t>
  </si>
  <si>
    <t>午餐秘書：                                                                         主任：                                                                          校長：</t>
  </si>
  <si>
    <t>kg</t>
  </si>
  <si>
    <t>片</t>
  </si>
  <si>
    <t>洋蔥</t>
  </si>
  <si>
    <t>高麗菜</t>
  </si>
  <si>
    <t>桶</t>
  </si>
  <si>
    <t>青蔥</t>
  </si>
  <si>
    <t>生香菇</t>
  </si>
  <si>
    <t>包</t>
  </si>
  <si>
    <t>番茄</t>
  </si>
  <si>
    <t>個</t>
  </si>
  <si>
    <t>罐</t>
  </si>
  <si>
    <r>
      <rPr>
        <sz val="11"/>
        <color theme="1"/>
        <rFont val="微軟正黑體"/>
        <family val="2"/>
        <charset val="136"/>
      </rPr>
      <t>主食</t>
    </r>
  </si>
  <si>
    <r>
      <rPr>
        <sz val="11"/>
        <color theme="1"/>
        <rFont val="微軟正黑體"/>
        <family val="2"/>
        <charset val="136"/>
      </rPr>
      <t>主食二</t>
    </r>
  </si>
  <si>
    <r>
      <rPr>
        <sz val="11"/>
        <color theme="1"/>
        <rFont val="微軟正黑體"/>
        <family val="2"/>
        <charset val="136"/>
      </rPr>
      <t>主菜</t>
    </r>
    <r>
      <rPr>
        <sz val="11"/>
        <color theme="1"/>
        <rFont val="Book Antiqua"/>
        <family val="1"/>
      </rPr>
      <t>1</t>
    </r>
    <phoneticPr fontId="20" type="noConversion"/>
  </si>
  <si>
    <r>
      <rPr>
        <sz val="11"/>
        <color theme="1"/>
        <rFont val="微軟正黑體"/>
        <family val="2"/>
        <charset val="136"/>
      </rPr>
      <t>主菜二</t>
    </r>
  </si>
  <si>
    <r>
      <rPr>
        <sz val="11"/>
        <color theme="1"/>
        <rFont val="微軟正黑體"/>
        <family val="2"/>
        <charset val="136"/>
      </rPr>
      <t>主菜三</t>
    </r>
  </si>
  <si>
    <r>
      <rPr>
        <sz val="11"/>
        <color theme="1"/>
        <rFont val="微軟正黑體"/>
        <family val="2"/>
        <charset val="136"/>
      </rPr>
      <t>主菜四</t>
    </r>
  </si>
  <si>
    <r>
      <rPr>
        <sz val="11"/>
        <color theme="1"/>
        <rFont val="Microsoft JhengHei"/>
        <family val="2"/>
      </rPr>
      <t>主菜</t>
    </r>
    <r>
      <rPr>
        <sz val="11"/>
        <color theme="1"/>
        <rFont val="Book Antiqua"/>
        <family val="2"/>
      </rPr>
      <t>2/</t>
    </r>
    <r>
      <rPr>
        <sz val="11"/>
        <color theme="1"/>
        <rFont val="微軟正黑體"/>
        <family val="2"/>
        <charset val="136"/>
      </rPr>
      <t>副菜</t>
    </r>
    <r>
      <rPr>
        <sz val="11"/>
        <color theme="1"/>
        <rFont val="Book Antiqua"/>
        <family val="1"/>
      </rPr>
      <t>1</t>
    </r>
    <phoneticPr fontId="20" type="noConversion"/>
  </si>
  <si>
    <r>
      <rPr>
        <sz val="11"/>
        <color theme="1"/>
        <rFont val="微軟正黑體"/>
        <family val="2"/>
        <charset val="136"/>
      </rPr>
      <t>副菜二</t>
    </r>
  </si>
  <si>
    <r>
      <rPr>
        <sz val="11"/>
        <color theme="1"/>
        <rFont val="微軟正黑體"/>
        <family val="2"/>
        <charset val="136"/>
      </rPr>
      <t>副菜三</t>
    </r>
  </si>
  <si>
    <r>
      <rPr>
        <sz val="11"/>
        <color theme="1"/>
        <rFont val="微軟正黑體"/>
        <family val="2"/>
        <charset val="136"/>
      </rPr>
      <t>副菜四</t>
    </r>
  </si>
  <si>
    <r>
      <rPr>
        <sz val="11"/>
        <color theme="1"/>
        <rFont val="微軟正黑體"/>
        <family val="2"/>
        <charset val="136"/>
      </rPr>
      <t>副菜五</t>
    </r>
  </si>
  <si>
    <r>
      <rPr>
        <sz val="11"/>
        <color theme="1"/>
        <rFont val="微軟正黑體"/>
        <family val="2"/>
        <charset val="136"/>
      </rPr>
      <t>副菜六</t>
    </r>
  </si>
  <si>
    <r>
      <rPr>
        <sz val="11"/>
        <color theme="1"/>
        <rFont val="微軟正黑體"/>
        <family val="2"/>
        <charset val="136"/>
      </rPr>
      <t>蔬菜</t>
    </r>
  </si>
  <si>
    <r>
      <rPr>
        <sz val="11"/>
        <color theme="1"/>
        <rFont val="微軟正黑體"/>
        <family val="2"/>
        <charset val="136"/>
      </rPr>
      <t>湯</t>
    </r>
    <r>
      <rPr>
        <sz val="11"/>
        <color theme="1"/>
        <rFont val="Microsoft JhengHei"/>
        <family val="1"/>
      </rPr>
      <t>品</t>
    </r>
    <r>
      <rPr>
        <sz val="11"/>
        <color theme="1"/>
        <rFont val="Book Antiqua"/>
        <family val="1"/>
      </rPr>
      <t>/</t>
    </r>
    <r>
      <rPr>
        <sz val="11"/>
        <color theme="1"/>
        <rFont val="Microsoft JhengHei"/>
        <family val="1"/>
      </rPr>
      <t>副菜</t>
    </r>
    <r>
      <rPr>
        <sz val="11"/>
        <color theme="1"/>
        <rFont val="Book Antiqua"/>
        <family val="1"/>
      </rPr>
      <t>2</t>
    </r>
    <phoneticPr fontId="20" type="noConversion"/>
  </si>
  <si>
    <t>豆漿</t>
    <phoneticPr fontId="20" type="noConversion"/>
  </si>
  <si>
    <t>份</t>
  </si>
  <si>
    <t>枸杞</t>
  </si>
  <si>
    <t>二砂糖</t>
  </si>
  <si>
    <t>胡蘿蔔</t>
  </si>
  <si>
    <t>大蒜</t>
  </si>
  <si>
    <t>粗</t>
  </si>
  <si>
    <t>丁</t>
  </si>
  <si>
    <t>豬絞肉</t>
  </si>
  <si>
    <t>豬前腿肉</t>
  </si>
  <si>
    <t>絲</t>
  </si>
  <si>
    <t>柴魚片</t>
  </si>
  <si>
    <t>雞蛋</t>
  </si>
  <si>
    <t>板豆腐</t>
  </si>
  <si>
    <t>冷凍玉米粒</t>
  </si>
  <si>
    <t>顆</t>
  </si>
  <si>
    <t>豆瓣醬</t>
  </si>
  <si>
    <t>日</t>
  </si>
  <si>
    <t>人</t>
  </si>
  <si>
    <t>五</t>
  </si>
  <si>
    <t>六</t>
  </si>
  <si>
    <t>菜名</t>
  </si>
  <si>
    <t>食材</t>
  </si>
  <si>
    <t>規格</t>
  </si>
  <si>
    <t>數量</t>
  </si>
  <si>
    <t>單位</t>
  </si>
  <si>
    <t>白米</t>
  </si>
  <si>
    <t/>
  </si>
  <si>
    <t>主食二</t>
  </si>
  <si>
    <t>主菜</t>
  </si>
  <si>
    <t>主菜二</t>
  </si>
  <si>
    <t>主菜三</t>
  </si>
  <si>
    <t>主菜四</t>
  </si>
  <si>
    <t>副菜</t>
  </si>
  <si>
    <t>副菜二</t>
  </si>
  <si>
    <t>副菜三</t>
  </si>
  <si>
    <t>副菜四</t>
  </si>
  <si>
    <t>副菜五</t>
  </si>
  <si>
    <t>副菜六</t>
  </si>
  <si>
    <t>炒時蔬</t>
  </si>
  <si>
    <t>薑絲</t>
  </si>
  <si>
    <t>湯</t>
  </si>
  <si>
    <t>附餐</t>
  </si>
  <si>
    <r>
      <rPr>
        <sz val="14"/>
        <color theme="1"/>
        <rFont val="細明體"/>
        <family val="1"/>
        <charset val="136"/>
      </rPr>
      <t>時令水果</t>
    </r>
    <phoneticPr fontId="20" type="noConversion"/>
  </si>
  <si>
    <r>
      <rPr>
        <sz val="14"/>
        <color theme="1"/>
        <rFont val="細明體"/>
        <family val="1"/>
        <charset val="136"/>
      </rPr>
      <t>份</t>
    </r>
    <phoneticPr fontId="20" type="noConversion"/>
  </si>
  <si>
    <t>備份</t>
  </si>
  <si>
    <t>附餐二</t>
  </si>
  <si>
    <t>營養分析</t>
  </si>
  <si>
    <t>全榖雜糧</t>
  </si>
  <si>
    <t>豆魚蛋肉</t>
  </si>
  <si>
    <t>乳品/水果</t>
  </si>
  <si>
    <t>油脂與堅果種子</t>
  </si>
  <si>
    <t>粗蛋白</t>
  </si>
  <si>
    <t>粗脂肪</t>
  </si>
  <si>
    <t>總碳水化合物</t>
  </si>
  <si>
    <t>本校使用豬肉及豬原料原產地為台灣</t>
  </si>
  <si>
    <t>八角</t>
  </si>
  <si>
    <t>高麗菜</t>
    <phoneticPr fontId="20" type="noConversion"/>
  </si>
  <si>
    <t>大白菜</t>
    <phoneticPr fontId="20" type="noConversion"/>
  </si>
  <si>
    <t>紅蘿蔔</t>
  </si>
  <si>
    <t>板豆腐</t>
    <phoneticPr fontId="20" type="noConversion"/>
  </si>
  <si>
    <t>豬腳</t>
  </si>
  <si>
    <t>冰糖</t>
  </si>
  <si>
    <t>紫米飯</t>
  </si>
  <si>
    <t>前一天</t>
  </si>
  <si>
    <t>十穀米</t>
    <phoneticPr fontId="20" type="noConversion"/>
  </si>
  <si>
    <t>白洋葱</t>
  </si>
  <si>
    <t>貢丸</t>
  </si>
  <si>
    <t>紅蘿蔔</t>
    <phoneticPr fontId="20" type="noConversion"/>
  </si>
  <si>
    <t>黑木耳</t>
  </si>
  <si>
    <t>金針菇</t>
  </si>
  <si>
    <t>豆漿</t>
  </si>
  <si>
    <t>保久乳</t>
  </si>
  <si>
    <r>
      <rPr>
        <sz val="14"/>
        <color theme="1"/>
        <rFont val="微軟正黑體"/>
        <family val="2"/>
        <charset val="136"/>
      </rPr>
      <t>水果</t>
    </r>
    <phoneticPr fontId="54" type="noConversion"/>
  </si>
  <si>
    <t>酸辣湯</t>
  </si>
  <si>
    <t>馬鈴薯</t>
  </si>
  <si>
    <t>鳳梨豆醬</t>
  </si>
  <si>
    <t>豆干</t>
  </si>
  <si>
    <t>冬粉</t>
  </si>
  <si>
    <t>螞蟻上樹</t>
  </si>
  <si>
    <t>附餐2</t>
    <phoneticPr fontId="20" type="noConversion"/>
  </si>
  <si>
    <t>基隆市安樂區武崙國小&amp;隆聖國小&amp;附設幼兒園學童午餐共廚群組</t>
    <phoneticPr fontId="25" type="noConversion"/>
  </si>
  <si>
    <t>白米飯</t>
  </si>
  <si>
    <t>薑</t>
  </si>
  <si>
    <t>綜合堅果</t>
    <phoneticPr fontId="20" type="noConversion"/>
  </si>
  <si>
    <t>果汁</t>
    <phoneticPr fontId="20" type="noConversion"/>
  </si>
  <si>
    <t>果汁</t>
    <phoneticPr fontId="54" type="noConversion"/>
  </si>
  <si>
    <t>武崙</t>
    <phoneticPr fontId="20" type="noConversion"/>
  </si>
  <si>
    <t>隆聖</t>
    <phoneticPr fontId="20" type="noConversion"/>
  </si>
  <si>
    <t>糙米飯</t>
    <phoneticPr fontId="20" type="noConversion"/>
  </si>
  <si>
    <t>糙米</t>
    <phoneticPr fontId="20" type="noConversion"/>
  </si>
  <si>
    <t>十穀飯</t>
    <phoneticPr fontId="20" type="noConversion"/>
  </si>
  <si>
    <t>白米</t>
    <phoneticPr fontId="20" type="noConversion"/>
  </si>
  <si>
    <t>紫米</t>
    <phoneticPr fontId="20" type="noConversion"/>
  </si>
  <si>
    <t>凍豆腐</t>
  </si>
  <si>
    <t>筍籤</t>
  </si>
  <si>
    <t>冷凍毛豆仁</t>
  </si>
  <si>
    <t>黑胡椒粒</t>
  </si>
  <si>
    <t>冰糖豬腳</t>
  </si>
  <si>
    <t>鳳梨豆豉魚</t>
  </si>
  <si>
    <t>魚</t>
  </si>
  <si>
    <t>豆豉</t>
  </si>
  <si>
    <t>田園洋芋</t>
  </si>
  <si>
    <t>冷凍紅蘿蔔丁</t>
  </si>
  <si>
    <t>素-紅蘿蔔</t>
    <phoneticPr fontId="20" type="noConversion"/>
  </si>
  <si>
    <t>素-素海苔燒</t>
    <phoneticPr fontId="20" type="noConversion"/>
  </si>
  <si>
    <t>西谷米</t>
  </si>
  <si>
    <t>紅豆包</t>
  </si>
  <si>
    <t>芋頭西米露</t>
  </si>
  <si>
    <t>雞骨腿</t>
  </si>
  <si>
    <t>大黃瓜</t>
  </si>
  <si>
    <t>椰漿</t>
  </si>
  <si>
    <t>時蔬</t>
    <phoneticPr fontId="20" type="noConversion"/>
  </si>
  <si>
    <t>冷凍三色豆</t>
  </si>
  <si>
    <t>棒棒腿</t>
  </si>
  <si>
    <t>三色豆炒蛋</t>
  </si>
  <si>
    <t>味噌</t>
  </si>
  <si>
    <t>味噌豆腐湯</t>
  </si>
  <si>
    <t>番茄蛋花湯</t>
  </si>
  <si>
    <t>豬小排</t>
  </si>
  <si>
    <t>素-杏鮑菇</t>
    <phoneticPr fontId="20" type="noConversion"/>
  </si>
  <si>
    <t>素-青椒</t>
    <phoneticPr fontId="20" type="noConversion"/>
  </si>
  <si>
    <t>份</t>
    <phoneticPr fontId="20" type="noConversion"/>
  </si>
  <si>
    <t>香雞排</t>
  </si>
  <si>
    <t>雞堡</t>
  </si>
  <si>
    <t>素-素雞排</t>
    <phoneticPr fontId="20" type="noConversion"/>
  </si>
  <si>
    <t>素-豆腸</t>
    <phoneticPr fontId="20" type="noConversion"/>
  </si>
  <si>
    <t>高麗菜炒蛋</t>
  </si>
  <si>
    <t>午餐秘書/學校營養師：</t>
    <phoneticPr fontId="77" type="noConversion"/>
  </si>
  <si>
    <t>校長：</t>
    <phoneticPr fontId="77" type="noConversion"/>
  </si>
  <si>
    <t>廠商營養師：杜昀蓓</t>
    <phoneticPr fontId="77" type="noConversion"/>
  </si>
  <si>
    <r>
      <rPr>
        <sz val="18"/>
        <rFont val="新細明體"/>
        <family val="1"/>
        <charset val="136"/>
      </rPr>
      <t>★★★</t>
    </r>
    <r>
      <rPr>
        <sz val="18"/>
        <rFont val="標楷體"/>
        <family val="4"/>
        <charset val="136"/>
      </rPr>
      <t>本校(園)使用台灣產地豬肉。</t>
    </r>
    <r>
      <rPr>
        <sz val="18"/>
        <rFont val="新細明體"/>
        <family val="1"/>
        <charset val="136"/>
      </rPr>
      <t>★★★</t>
    </r>
    <phoneticPr fontId="27" type="noConversion"/>
  </si>
  <si>
    <t>雞胸</t>
    <phoneticPr fontId="20" type="noConversion"/>
  </si>
  <si>
    <t>炒四寶</t>
  </si>
  <si>
    <t>九層塔</t>
  </si>
  <si>
    <t>黑木耳</t>
    <phoneticPr fontId="20" type="noConversion"/>
  </si>
  <si>
    <t>蒜香高麗</t>
    <phoneticPr fontId="20" type="noConversion"/>
  </si>
  <si>
    <t>二二八休假</t>
    <phoneticPr fontId="20" type="noConversion"/>
  </si>
  <si>
    <t>鳳梨罐頭</t>
  </si>
  <si>
    <t>蔥燒大排</t>
  </si>
  <si>
    <t>帶骨里肌肉排</t>
  </si>
  <si>
    <t>素-素火腿</t>
    <phoneticPr fontId="20" type="noConversion"/>
  </si>
  <si>
    <t>素-素丸</t>
    <phoneticPr fontId="20" type="noConversion"/>
  </si>
  <si>
    <t>素-素絞肉</t>
    <phoneticPr fontId="20" type="noConversion"/>
  </si>
  <si>
    <t>素-素雞</t>
    <phoneticPr fontId="20" type="noConversion"/>
  </si>
  <si>
    <t>打拋肉</t>
  </si>
  <si>
    <t>素-麵腸</t>
    <phoneticPr fontId="20" type="noConversion"/>
  </si>
  <si>
    <t>(顆)</t>
    <phoneticPr fontId="20" type="noConversion"/>
  </si>
  <si>
    <t>海帶絲</t>
  </si>
  <si>
    <t>芹菜</t>
  </si>
  <si>
    <t>豆干絲</t>
  </si>
  <si>
    <t>四色干絲</t>
  </si>
  <si>
    <t>大白菜</t>
  </si>
  <si>
    <t>鮮香菇</t>
  </si>
  <si>
    <t>白菜粉絲煲</t>
  </si>
  <si>
    <t>素-素肚</t>
    <phoneticPr fontId="20" type="noConversion"/>
  </si>
  <si>
    <t>素-九層塔</t>
    <phoneticPr fontId="20" type="noConversion"/>
  </si>
  <si>
    <t>海苔粉</t>
  </si>
  <si>
    <t>黃油麵</t>
  </si>
  <si>
    <t>日式炒麵</t>
  </si>
  <si>
    <t>乾香菇</t>
    <phoneticPr fontId="20" type="noConversion"/>
  </si>
  <si>
    <t>絲</t>
    <phoneticPr fontId="20" type="noConversion"/>
  </si>
  <si>
    <t>燴黃瓜</t>
  </si>
  <si>
    <t>冷凍玉米塊</t>
  </si>
  <si>
    <t>白蘿蔔</t>
  </si>
  <si>
    <t>藥燉排骨包</t>
  </si>
  <si>
    <t>紅棗</t>
  </si>
  <si>
    <t>藥膳養生湯</t>
  </si>
  <si>
    <t>薑</t>
    <phoneticPr fontId="20" type="noConversion"/>
  </si>
  <si>
    <t>片</t>
    <phoneticPr fontId="20" type="noConversion"/>
  </si>
  <si>
    <t>大頭菜排骨湯</t>
    <phoneticPr fontId="20" type="noConversion"/>
  </si>
  <si>
    <t>大頭菜</t>
    <phoneticPr fontId="20" type="noConversion"/>
  </si>
  <si>
    <t>骨腿</t>
    <phoneticPr fontId="20" type="noConversion"/>
  </si>
  <si>
    <t>洋葱滑蛋肉片</t>
    <phoneticPr fontId="20" type="noConversion"/>
  </si>
  <si>
    <t>海帶芽</t>
    <phoneticPr fontId="20" type="noConversion"/>
  </si>
  <si>
    <t>筍片雞湯</t>
  </si>
  <si>
    <t>脆筍片</t>
  </si>
  <si>
    <t>素-秀珍菇</t>
    <phoneticPr fontId="20" type="noConversion"/>
  </si>
  <si>
    <t>白玉雞湯</t>
    <phoneticPr fontId="20" type="noConversion"/>
  </si>
  <si>
    <t>白蘿蔔</t>
    <phoneticPr fontId="20" type="noConversion"/>
  </si>
  <si>
    <t>素-素排骨</t>
    <phoneticPr fontId="20" type="noConversion"/>
  </si>
  <si>
    <t>素-大四角油豆腐</t>
    <phoneticPr fontId="20" type="noConversion"/>
  </si>
  <si>
    <t>塊</t>
    <phoneticPr fontId="20" type="noConversion"/>
  </si>
  <si>
    <t>薑泥</t>
  </si>
  <si>
    <t>薑汁燒雞</t>
  </si>
  <si>
    <t>棒腿</t>
    <phoneticPr fontId="20" type="noConversion"/>
  </si>
  <si>
    <t>素-鴻喜菇</t>
    <phoneticPr fontId="20" type="noConversion"/>
  </si>
  <si>
    <t>客家小炒</t>
  </si>
  <si>
    <t>乾魷魚絲</t>
  </si>
  <si>
    <t>菜脯條</t>
  </si>
  <si>
    <t>豬前腿肉</t>
    <phoneticPr fontId="20" type="noConversion"/>
  </si>
  <si>
    <t>素-冷凍毛豆仁</t>
    <phoneticPr fontId="20" type="noConversion"/>
  </si>
  <si>
    <t>蠔油雞腿排</t>
    <phoneticPr fontId="20" type="noConversion"/>
  </si>
  <si>
    <t>雞腿排</t>
    <phoneticPr fontId="20" type="noConversion"/>
  </si>
  <si>
    <t>洋蔥</t>
    <phoneticPr fontId="20" type="noConversion"/>
  </si>
  <si>
    <t>三杯雞</t>
  </si>
  <si>
    <t>米血糕</t>
  </si>
  <si>
    <t>胡麻油</t>
  </si>
  <si>
    <t>素-三角油豆腐</t>
    <phoneticPr fontId="20" type="noConversion"/>
  </si>
  <si>
    <t>魷魚條</t>
  </si>
  <si>
    <t>三杯鮮魷</t>
    <phoneticPr fontId="20" type="noConversion"/>
  </si>
  <si>
    <t>蘿蔔燒肉</t>
    <phoneticPr fontId="20" type="noConversion"/>
  </si>
  <si>
    <t>鴿蛋</t>
    <phoneticPr fontId="20" type="noConversion"/>
  </si>
  <si>
    <t>素-麵輪</t>
    <phoneticPr fontId="20" type="noConversion"/>
  </si>
  <si>
    <t>雞翅</t>
  </si>
  <si>
    <t>支</t>
  </si>
  <si>
    <t>素-雞蛋</t>
    <phoneticPr fontId="20" type="noConversion"/>
  </si>
  <si>
    <t>冷凍芋頭小丁</t>
    <phoneticPr fontId="20" type="noConversion"/>
  </si>
  <si>
    <t>冷凍毛豆仁</t>
    <phoneticPr fontId="20" type="noConversion"/>
  </si>
  <si>
    <t>什錦鴿蛋燴飯</t>
    <phoneticPr fontId="20" type="noConversion"/>
  </si>
  <si>
    <t>蜜汁雞翅</t>
    <phoneticPr fontId="20" type="noConversion"/>
  </si>
  <si>
    <t>貢丸蘿蔔湯</t>
    <phoneticPr fontId="20" type="noConversion"/>
  </si>
  <si>
    <t>豆漿</t>
    <phoneticPr fontId="54" type="noConversion"/>
  </si>
  <si>
    <t>小烏龍麵</t>
    <phoneticPr fontId="20" type="noConversion"/>
  </si>
  <si>
    <t>大滷麵</t>
    <phoneticPr fontId="20" type="noConversion"/>
  </si>
  <si>
    <t>素-生豆包絲</t>
    <phoneticPr fontId="20" type="noConversion"/>
  </si>
  <si>
    <t>脆筍</t>
    <phoneticPr fontId="20" type="noConversion"/>
  </si>
  <si>
    <t>番茄醬</t>
  </si>
  <si>
    <t>桶</t>
    <phoneticPr fontId="20" type="noConversion"/>
  </si>
  <si>
    <t>丁</t>
    <phoneticPr fontId="20" type="noConversion"/>
  </si>
  <si>
    <t>糖醋肉丁</t>
    <phoneticPr fontId="20" type="noConversion"/>
  </si>
  <si>
    <t>綜合甜椒</t>
    <phoneticPr fontId="20" type="noConversion"/>
  </si>
  <si>
    <t>玉米排骨湯</t>
  </si>
  <si>
    <t>素-炸豆包</t>
    <phoneticPr fontId="20" type="noConversion"/>
  </si>
  <si>
    <t>山藥</t>
    <phoneticPr fontId="20" type="noConversion"/>
  </si>
  <si>
    <t>山藥雞湯</t>
    <phoneticPr fontId="20" type="noConversion"/>
  </si>
  <si>
    <t>紅豆</t>
  </si>
  <si>
    <t>前一天送</t>
  </si>
  <si>
    <t>紅豆紫米湯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</si>
</sst>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DBNum1][$-404]General"/>
    <numFmt numFmtId="177" formatCode="m&quot;月&quot;d&quot;日&quot;"/>
    <numFmt numFmtId="178" formatCode="0.00_);[Red]\(0.00\)"/>
    <numFmt numFmtId="179" formatCode="0_);[Red]\(0\)"/>
    <numFmt numFmtId="180" formatCode="0.0_);[Red]\(0.0\)"/>
    <numFmt numFmtId="181" formatCode="m/d;@"/>
    <numFmt numFmtId="182" formatCode="0;\-0;;@"/>
    <numFmt numFmtId="183" formatCode="0.00_ "/>
    <numFmt numFmtId="184" formatCode="0.0"/>
  </numFmts>
  <fonts count="84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name val="新細明體"/>
      <family val="1"/>
    </font>
    <font>
      <sz val="11"/>
      <color theme="1"/>
      <name val="新細明體"/>
      <family val="2"/>
      <scheme val="minor"/>
    </font>
    <font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8"/>
      <color theme="1"/>
      <name val="Book Antiqua"/>
      <family val="1"/>
    </font>
    <font>
      <sz val="12"/>
      <color theme="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sz val="14"/>
      <color theme="1"/>
      <name val="Book Antiqua"/>
      <family val="1"/>
    </font>
    <font>
      <sz val="14"/>
      <color theme="1"/>
      <name val="微軟正黑體"/>
      <family val="2"/>
      <charset val="136"/>
    </font>
    <font>
      <sz val="14"/>
      <name val="Book Antiqua"/>
      <family val="1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18"/>
      <color indexed="8"/>
      <name val="標楷體"/>
      <family val="4"/>
    </font>
    <font>
      <sz val="12"/>
      <color indexed="8"/>
      <name val="標楷體"/>
      <family val="4"/>
    </font>
    <font>
      <sz val="10"/>
      <color indexed="8"/>
      <name val="標楷體"/>
      <family val="4"/>
    </font>
    <font>
      <sz val="12"/>
      <name val="標楷體"/>
      <family val="4"/>
    </font>
    <font>
      <sz val="20"/>
      <color theme="1"/>
      <name val="標楷體"/>
      <family val="4"/>
    </font>
    <font>
      <sz val="9"/>
      <name val="新細明體"/>
      <family val="2"/>
      <charset val="136"/>
      <scheme val="minor"/>
    </font>
    <font>
      <sz val="20"/>
      <color indexed="8"/>
      <name val="標楷體"/>
      <family val="4"/>
    </font>
    <font>
      <sz val="4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3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8"/>
      <color indexed="8"/>
      <name val="標楷體"/>
      <family val="4"/>
      <charset val="136"/>
    </font>
    <font>
      <b/>
      <sz val="14"/>
      <color theme="1"/>
      <name val="細明體"/>
      <family val="1"/>
      <charset val="136"/>
    </font>
    <font>
      <b/>
      <sz val="14"/>
      <color theme="1"/>
      <name val="Book Antiqua"/>
      <family val="1"/>
    </font>
    <font>
      <sz val="32"/>
      <color theme="1"/>
      <name val="標楷體"/>
      <family val="4"/>
      <charset val="136"/>
    </font>
    <font>
      <sz val="11"/>
      <color theme="1"/>
      <name val="Book Antiqua"/>
      <family val="1"/>
    </font>
    <font>
      <sz val="11"/>
      <color theme="1"/>
      <name val="微軟正黑體"/>
      <family val="2"/>
      <charset val="136"/>
    </font>
    <font>
      <sz val="11"/>
      <color theme="1"/>
      <name val="Book Antiqua"/>
      <family val="2"/>
      <charset val="136"/>
    </font>
    <font>
      <sz val="11"/>
      <color theme="1"/>
      <name val="Book Antiqua"/>
      <family val="2"/>
    </font>
    <font>
      <sz val="11"/>
      <color theme="1"/>
      <name val="Microsoft JhengHei"/>
      <family val="2"/>
    </font>
    <font>
      <sz val="11"/>
      <color theme="1"/>
      <name val="Microsoft JhengHei"/>
      <family val="1"/>
    </font>
    <font>
      <sz val="22"/>
      <color theme="1"/>
      <name val="標楷體"/>
      <family val="4"/>
    </font>
    <font>
      <sz val="14"/>
      <color theme="1"/>
      <name val="Microsoft JhengHei"/>
      <family val="1"/>
    </font>
    <font>
      <sz val="14"/>
      <color theme="1"/>
      <name val="新細明體"/>
      <family val="2"/>
      <scheme val="minor"/>
    </font>
    <font>
      <sz val="12"/>
      <color theme="1"/>
      <name val="細明體"/>
      <family val="3"/>
      <charset val="136"/>
    </font>
    <font>
      <sz val="12"/>
      <color theme="1"/>
      <name val="細明體"/>
      <family val="1"/>
      <charset val="136"/>
    </font>
    <font>
      <sz val="14"/>
      <color theme="1"/>
      <name val="華康粗圓體"/>
      <family val="3"/>
      <charset val="136"/>
    </font>
    <font>
      <sz val="14"/>
      <color theme="1"/>
      <name val="新細明體"/>
      <family val="1"/>
      <charset val="136"/>
      <scheme val="minor"/>
    </font>
    <font>
      <sz val="14"/>
      <color rgb="FFFF0000"/>
      <name val="微軟正黑體"/>
      <family val="2"/>
      <charset val="136"/>
    </font>
    <font>
      <sz val="14"/>
      <color rgb="FFFF0000"/>
      <name val="Microsoft JhengHei"/>
      <family val="1"/>
    </font>
    <font>
      <sz val="10"/>
      <color rgb="FF0000FF"/>
      <name val="新細明體"/>
      <family val="1"/>
      <scheme val="minor"/>
    </font>
    <font>
      <sz val="14"/>
      <color theme="1"/>
      <name val="Verdana"/>
      <family val="2"/>
    </font>
    <font>
      <sz val="14"/>
      <color theme="1"/>
      <name val="細明體"/>
      <family val="1"/>
      <charset val="136"/>
    </font>
    <font>
      <sz val="14"/>
      <color theme="1"/>
      <name val="Microsoft JhengHei"/>
      <family val="2"/>
    </font>
    <font>
      <sz val="14"/>
      <color theme="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0"/>
      <color theme="8" tint="-0.499984740745262"/>
      <name val="新細明體"/>
      <family val="1"/>
      <scheme val="minor"/>
    </font>
    <font>
      <sz val="10"/>
      <color theme="5" tint="-0.249977111117893"/>
      <name val="新細明體"/>
      <family val="1"/>
      <scheme val="minor"/>
    </font>
    <font>
      <sz val="14"/>
      <color rgb="FF0000FF"/>
      <name val="微軟正黑體"/>
      <family val="2"/>
      <charset val="136"/>
    </font>
    <font>
      <sz val="14"/>
      <color rgb="FF0000FF"/>
      <name val="Book Antiqua"/>
      <family val="1"/>
    </font>
    <font>
      <sz val="14"/>
      <color rgb="FF0000FF"/>
      <name val="Microsoft JhengHei"/>
      <family val="1"/>
    </font>
    <font>
      <sz val="14"/>
      <color theme="1"/>
      <name val="Verdana"/>
      <family val="1"/>
    </font>
    <font>
      <sz val="14"/>
      <name val="Verdana"/>
      <family val="2"/>
    </font>
    <font>
      <b/>
      <sz val="14"/>
      <color theme="1"/>
      <name val="新細明體"/>
      <family val="1"/>
      <charset val="136"/>
      <scheme val="minor"/>
    </font>
    <font>
      <b/>
      <sz val="12"/>
      <color rgb="FF0000FF"/>
      <name val="細明體"/>
      <family val="3"/>
      <charset val="136"/>
    </font>
    <font>
      <sz val="14"/>
      <name val="Microsoft JhengHei"/>
      <family val="1"/>
    </font>
    <font>
      <sz val="14"/>
      <name val="微軟正黑體"/>
      <family val="1"/>
      <charset val="136"/>
    </font>
    <font>
      <sz val="14"/>
      <name val="新細明體"/>
      <family val="1"/>
      <scheme val="minor"/>
    </font>
    <font>
      <sz val="14"/>
      <color theme="1"/>
      <name val="Microsoft JhengHei"/>
      <family val="2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0"/>
      <name val="Book Antiqua"/>
      <family val="1"/>
    </font>
    <font>
      <sz val="18"/>
      <name val="標楷體"/>
      <family val="4"/>
      <charset val="136"/>
    </font>
    <font>
      <sz val="18"/>
      <name val="標楷體"/>
      <family val="1"/>
      <charset val="136"/>
    </font>
    <font>
      <sz val="18"/>
      <name val="新細明體"/>
      <family val="1"/>
      <charset val="136"/>
    </font>
    <font>
      <sz val="22"/>
      <name val="標楷體"/>
      <family val="4"/>
      <charset val="136"/>
    </font>
    <font>
      <sz val="14"/>
      <color theme="1"/>
      <name val="微軟正黑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49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21" xfId="1" applyFont="1" applyBorder="1" applyAlignment="1">
      <alignment horizontal="center" vertical="center"/>
    </xf>
    <xf numFmtId="176" fontId="11" fillId="0" borderId="22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177" fontId="11" fillId="0" borderId="21" xfId="1" applyNumberFormat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178" fontId="11" fillId="0" borderId="0" xfId="1" applyNumberFormat="1" applyFont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178" fontId="11" fillId="0" borderId="11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3" fillId="0" borderId="20" xfId="2" applyFont="1" applyBorder="1">
      <alignment vertical="center"/>
    </xf>
    <xf numFmtId="0" fontId="13" fillId="0" borderId="18" xfId="2" applyFont="1" applyBorder="1">
      <alignment vertical="center"/>
    </xf>
    <xf numFmtId="178" fontId="13" fillId="0" borderId="18" xfId="2" applyNumberFormat="1" applyFont="1" applyBorder="1" applyAlignment="1">
      <alignment horizontal="right" vertical="center"/>
    </xf>
    <xf numFmtId="0" fontId="13" fillId="0" borderId="17" xfId="2" applyFont="1" applyBorder="1" applyAlignment="1">
      <alignment horizontal="center" vertical="center"/>
    </xf>
    <xf numFmtId="49" fontId="13" fillId="0" borderId="17" xfId="2" applyNumberFormat="1" applyFont="1" applyBorder="1" applyAlignment="1">
      <alignment horizontal="center" vertical="center"/>
    </xf>
    <xf numFmtId="0" fontId="13" fillId="0" borderId="16" xfId="2" applyFont="1" applyBorder="1">
      <alignment vertical="center"/>
    </xf>
    <xf numFmtId="0" fontId="13" fillId="0" borderId="0" xfId="2" applyFont="1">
      <alignment vertical="center"/>
    </xf>
    <xf numFmtId="178" fontId="13" fillId="0" borderId="0" xfId="2" applyNumberFormat="1" applyFont="1" applyAlignment="1">
      <alignment horizontal="right" vertical="center"/>
    </xf>
    <xf numFmtId="0" fontId="13" fillId="0" borderId="14" xfId="2" applyFont="1" applyBorder="1" applyAlignment="1">
      <alignment horizontal="center" vertical="center"/>
    </xf>
    <xf numFmtId="49" fontId="13" fillId="0" borderId="0" xfId="2" applyNumberFormat="1" applyFont="1" applyAlignment="1">
      <alignment horizontal="center" vertical="center"/>
    </xf>
    <xf numFmtId="49" fontId="13" fillId="0" borderId="14" xfId="2" applyNumberFormat="1" applyFont="1" applyBorder="1" applyAlignment="1">
      <alignment horizontal="center" vertical="center"/>
    </xf>
    <xf numFmtId="0" fontId="13" fillId="0" borderId="13" xfId="2" applyFont="1" applyBorder="1">
      <alignment vertical="center"/>
    </xf>
    <xf numFmtId="0" fontId="13" fillId="0" borderId="11" xfId="2" applyFont="1" applyBorder="1">
      <alignment vertical="center"/>
    </xf>
    <xf numFmtId="178" fontId="13" fillId="0" borderId="11" xfId="2" applyNumberFormat="1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49" fontId="13" fillId="0" borderId="11" xfId="2" applyNumberFormat="1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49" fontId="16" fillId="0" borderId="18" xfId="2" applyNumberFormat="1" applyFont="1" applyBorder="1" applyAlignment="1">
      <alignment horizontal="center" vertical="center"/>
    </xf>
    <xf numFmtId="49" fontId="16" fillId="0" borderId="17" xfId="2" applyNumberFormat="1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49" fontId="16" fillId="0" borderId="0" xfId="2" applyNumberFormat="1" applyFont="1" applyAlignment="1">
      <alignment horizontal="center" vertical="center"/>
    </xf>
    <xf numFmtId="178" fontId="16" fillId="0" borderId="0" xfId="2" applyNumberFormat="1" applyFont="1" applyAlignment="1">
      <alignment horizontal="right" vertical="center"/>
    </xf>
    <xf numFmtId="49" fontId="16" fillId="0" borderId="14" xfId="2" applyNumberFormat="1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49" fontId="16" fillId="0" borderId="11" xfId="2" applyNumberFormat="1" applyFont="1" applyBorder="1" applyAlignment="1">
      <alignment horizontal="center" vertical="center"/>
    </xf>
    <xf numFmtId="49" fontId="16" fillId="0" borderId="10" xfId="2" applyNumberFormat="1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178" fontId="14" fillId="0" borderId="0" xfId="1" applyNumberFormat="1" applyFont="1" applyAlignment="1">
      <alignment horizontal="right" vertical="center"/>
    </xf>
    <xf numFmtId="178" fontId="14" fillId="0" borderId="11" xfId="1" applyNumberFormat="1" applyFont="1" applyBorder="1" applyAlignment="1">
      <alignment horizontal="right" vertical="center"/>
    </xf>
    <xf numFmtId="0" fontId="18" fillId="0" borderId="16" xfId="2" applyFont="1" applyBorder="1">
      <alignment vertical="center"/>
    </xf>
    <xf numFmtId="0" fontId="18" fillId="0" borderId="0" xfId="2" applyFont="1">
      <alignment vertical="center"/>
    </xf>
    <xf numFmtId="0" fontId="9" fillId="0" borderId="0" xfId="1" applyFont="1" applyAlignment="1">
      <alignment horizontal="center" vertical="center"/>
    </xf>
    <xf numFmtId="0" fontId="15" fillId="0" borderId="16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11" xfId="1" applyFont="1" applyBorder="1" applyAlignment="1">
      <alignment vertical="center"/>
    </xf>
    <xf numFmtId="176" fontId="9" fillId="0" borderId="7" xfId="1" applyNumberFormat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177" fontId="11" fillId="0" borderId="21" xfId="1" applyNumberFormat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177" fontId="9" fillId="0" borderId="21" xfId="1" applyNumberFormat="1" applyFont="1" applyBorder="1" applyAlignment="1">
      <alignment horizontal="center" vertical="center"/>
    </xf>
    <xf numFmtId="0" fontId="15" fillId="0" borderId="0" xfId="2" applyFont="1">
      <alignment vertical="center"/>
    </xf>
    <xf numFmtId="178" fontId="14" fillId="0" borderId="0" xfId="2" applyNumberFormat="1" applyFont="1" applyAlignment="1">
      <alignment horizontal="right" vertical="center"/>
    </xf>
    <xf numFmtId="0" fontId="15" fillId="0" borderId="11" xfId="2" applyFont="1" applyBorder="1">
      <alignment vertical="center"/>
    </xf>
    <xf numFmtId="178" fontId="14" fillId="0" borderId="11" xfId="2" applyNumberFormat="1" applyFont="1" applyBorder="1" applyAlignment="1">
      <alignment horizontal="right" vertical="center"/>
    </xf>
    <xf numFmtId="0" fontId="11" fillId="0" borderId="31" xfId="1" applyFont="1" applyBorder="1" applyAlignment="1">
      <alignment vertical="center"/>
    </xf>
    <xf numFmtId="178" fontId="11" fillId="0" borderId="32" xfId="1" applyNumberFormat="1" applyFont="1" applyBorder="1" applyAlignment="1">
      <alignment vertical="center"/>
    </xf>
    <xf numFmtId="0" fontId="11" fillId="0" borderId="9" xfId="1" applyFont="1" applyBorder="1" applyAlignment="1">
      <alignment horizontal="center" vertical="center"/>
    </xf>
    <xf numFmtId="0" fontId="11" fillId="0" borderId="29" xfId="1" applyFont="1" applyBorder="1" applyAlignment="1">
      <alignment vertical="center"/>
    </xf>
    <xf numFmtId="178" fontId="11" fillId="0" borderId="30" xfId="1" applyNumberFormat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9" fillId="0" borderId="30" xfId="1" applyFont="1" applyBorder="1" applyAlignment="1">
      <alignment vertical="center"/>
    </xf>
    <xf numFmtId="178" fontId="9" fillId="0" borderId="30" xfId="1" applyNumberFormat="1" applyFont="1" applyBorder="1" applyAlignment="1">
      <alignment vertical="center"/>
    </xf>
    <xf numFmtId="0" fontId="11" fillId="0" borderId="34" xfId="1" applyFont="1" applyBorder="1" applyAlignment="1">
      <alignment horizontal="center" vertical="center"/>
    </xf>
    <xf numFmtId="0" fontId="11" fillId="0" borderId="34" xfId="1" applyFont="1" applyBorder="1" applyAlignment="1">
      <alignment vertical="center"/>
    </xf>
    <xf numFmtId="0" fontId="11" fillId="0" borderId="34" xfId="1" applyFont="1" applyBorder="1" applyAlignment="1">
      <alignment horizontal="left" vertical="center"/>
    </xf>
    <xf numFmtId="0" fontId="11" fillId="0" borderId="35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4" fillId="0" borderId="18" xfId="1" applyFont="1" applyBorder="1" applyAlignment="1" applyProtection="1">
      <alignment horizontal="center" vertical="center"/>
      <protection hidden="1"/>
    </xf>
    <xf numFmtId="0" fontId="14" fillId="0" borderId="11" xfId="1" applyFont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center" vertical="center"/>
      <protection hidden="1"/>
    </xf>
    <xf numFmtId="0" fontId="16" fillId="0" borderId="18" xfId="2" applyFont="1" applyBorder="1" applyAlignment="1" applyProtection="1">
      <alignment horizontal="center" vertical="center"/>
      <protection hidden="1"/>
    </xf>
    <xf numFmtId="0" fontId="16" fillId="0" borderId="0" xfId="2" applyFont="1" applyAlignment="1" applyProtection="1">
      <alignment horizontal="center" vertical="center"/>
      <protection hidden="1"/>
    </xf>
    <xf numFmtId="0" fontId="16" fillId="0" borderId="11" xfId="2" applyFont="1" applyBorder="1" applyAlignment="1" applyProtection="1">
      <alignment horizontal="center" vertical="center"/>
      <protection hidden="1"/>
    </xf>
    <xf numFmtId="0" fontId="15" fillId="0" borderId="1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vertical="center"/>
    </xf>
    <xf numFmtId="0" fontId="18" fillId="0" borderId="20" xfId="2" applyFont="1" applyBorder="1">
      <alignment vertical="center"/>
    </xf>
    <xf numFmtId="0" fontId="18" fillId="0" borderId="18" xfId="2" applyFont="1" applyBorder="1">
      <alignment vertical="center"/>
    </xf>
    <xf numFmtId="0" fontId="18" fillId="0" borderId="0" xfId="2" applyFont="1" applyAlignment="1">
      <alignment horizontal="left" vertical="center"/>
    </xf>
    <xf numFmtId="0" fontId="15" fillId="0" borderId="3" xfId="1" applyFont="1" applyBorder="1" applyAlignment="1">
      <alignment vertical="center"/>
    </xf>
    <xf numFmtId="0" fontId="15" fillId="0" borderId="36" xfId="1" applyFont="1" applyBorder="1" applyAlignment="1">
      <alignment vertical="center"/>
    </xf>
    <xf numFmtId="0" fontId="14" fillId="0" borderId="36" xfId="1" applyFont="1" applyBorder="1" applyAlignment="1">
      <alignment horizontal="center" vertical="center"/>
    </xf>
    <xf numFmtId="179" fontId="14" fillId="0" borderId="36" xfId="1" applyNumberFormat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9" fillId="0" borderId="32" xfId="1" applyFont="1" applyBorder="1" applyAlignment="1">
      <alignment vertical="center"/>
    </xf>
    <xf numFmtId="178" fontId="9" fillId="0" borderId="33" xfId="1" applyNumberFormat="1" applyFont="1" applyBorder="1" applyAlignment="1">
      <alignment vertical="center"/>
    </xf>
    <xf numFmtId="0" fontId="11" fillId="0" borderId="39" xfId="1" applyFont="1" applyBorder="1" applyAlignment="1">
      <alignment horizontal="center" vertical="center"/>
    </xf>
    <xf numFmtId="0" fontId="18" fillId="0" borderId="11" xfId="2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/>
    </xf>
    <xf numFmtId="0" fontId="22" fillId="0" borderId="0" xfId="7" applyFont="1" applyAlignment="1">
      <alignment horizontal="center" vertical="center"/>
    </xf>
    <xf numFmtId="0" fontId="23" fillId="0" borderId="0" xfId="7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3" fillId="0" borderId="0" xfId="7" applyFont="1"/>
    <xf numFmtId="0" fontId="25" fillId="0" borderId="0" xfId="8" applyFont="1"/>
    <xf numFmtId="0" fontId="26" fillId="2" borderId="40" xfId="9" applyFont="1" applyFill="1" applyBorder="1" applyAlignment="1" applyProtection="1">
      <alignment horizontal="center" vertical="center" shrinkToFit="1"/>
      <protection hidden="1"/>
    </xf>
    <xf numFmtId="0" fontId="23" fillId="0" borderId="41" xfId="7" applyFont="1" applyBorder="1"/>
    <xf numFmtId="0" fontId="15" fillId="0" borderId="20" xfId="1" applyFont="1" applyBorder="1" applyAlignment="1">
      <alignment horizontal="left" vertical="center"/>
    </xf>
    <xf numFmtId="0" fontId="15" fillId="0" borderId="13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33" fillId="2" borderId="40" xfId="9" applyFont="1" applyFill="1" applyBorder="1" applyAlignment="1" applyProtection="1">
      <alignment horizontal="center" vertical="center" shrinkToFit="1"/>
      <protection hidden="1"/>
    </xf>
    <xf numFmtId="0" fontId="35" fillId="0" borderId="0" xfId="7" applyFont="1" applyAlignment="1">
      <alignment horizontal="center" vertical="center"/>
    </xf>
    <xf numFmtId="0" fontId="31" fillId="2" borderId="40" xfId="9" applyFont="1" applyFill="1" applyBorder="1" applyAlignment="1" applyProtection="1">
      <alignment horizontal="center" vertical="center" shrinkToFit="1"/>
      <protection hidden="1"/>
    </xf>
    <xf numFmtId="0" fontId="30" fillId="2" borderId="28" xfId="7" applyFont="1" applyFill="1" applyBorder="1" applyAlignment="1">
      <alignment horizontal="center" vertical="center" textRotation="255" wrapText="1"/>
    </xf>
    <xf numFmtId="0" fontId="30" fillId="2" borderId="7" xfId="7" applyFont="1" applyFill="1" applyBorder="1" applyAlignment="1">
      <alignment horizontal="center" vertical="center" textRotation="255" wrapText="1"/>
    </xf>
    <xf numFmtId="0" fontId="28" fillId="0" borderId="41" xfId="7" applyFont="1" applyBorder="1"/>
    <xf numFmtId="0" fontId="9" fillId="0" borderId="2" xfId="1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1" fillId="0" borderId="28" xfId="1" applyFont="1" applyBorder="1" applyAlignment="1">
      <alignment vertical="center"/>
    </xf>
    <xf numFmtId="0" fontId="11" fillId="0" borderId="21" xfId="1" applyFont="1" applyBorder="1" applyAlignment="1">
      <alignment vertical="center"/>
    </xf>
    <xf numFmtId="178" fontId="11" fillId="0" borderId="7" xfId="1" applyNumberFormat="1" applyFont="1" applyBorder="1" applyAlignment="1">
      <alignment vertical="center"/>
    </xf>
    <xf numFmtId="178" fontId="11" fillId="0" borderId="21" xfId="1" applyNumberFormat="1" applyFont="1" applyBorder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179" fontId="14" fillId="0" borderId="21" xfId="1" applyNumberFormat="1" applyFont="1" applyBorder="1" applyAlignment="1">
      <alignment vertical="center"/>
    </xf>
    <xf numFmtId="0" fontId="14" fillId="0" borderId="6" xfId="1" applyFont="1" applyBorder="1" applyAlignment="1">
      <alignment horizontal="center" vertical="center"/>
    </xf>
    <xf numFmtId="0" fontId="11" fillId="0" borderId="32" xfId="1" applyFont="1" applyBorder="1" applyAlignment="1">
      <alignment vertical="center"/>
    </xf>
    <xf numFmtId="178" fontId="11" fillId="0" borderId="33" xfId="1" applyNumberFormat="1" applyFont="1" applyBorder="1" applyAlignment="1">
      <alignment vertical="center"/>
    </xf>
    <xf numFmtId="0" fontId="14" fillId="0" borderId="31" xfId="1" applyFont="1" applyBorder="1" applyAlignment="1">
      <alignment vertical="center"/>
    </xf>
    <xf numFmtId="0" fontId="15" fillId="0" borderId="32" xfId="1" applyFont="1" applyBorder="1" applyAlignment="1">
      <alignment vertical="center"/>
    </xf>
    <xf numFmtId="178" fontId="15" fillId="0" borderId="33" xfId="1" applyNumberFormat="1" applyFont="1" applyBorder="1" applyAlignment="1">
      <alignment vertical="center"/>
    </xf>
    <xf numFmtId="178" fontId="14" fillId="0" borderId="32" xfId="1" applyNumberFormat="1" applyFont="1" applyBorder="1" applyAlignment="1">
      <alignment vertical="center"/>
    </xf>
    <xf numFmtId="0" fontId="14" fillId="0" borderId="9" xfId="1" applyFont="1" applyBorder="1" applyAlignment="1">
      <alignment horizontal="center" vertical="center"/>
    </xf>
    <xf numFmtId="0" fontId="14" fillId="0" borderId="32" xfId="1" applyFont="1" applyBorder="1" applyAlignment="1">
      <alignment vertical="center"/>
    </xf>
    <xf numFmtId="178" fontId="14" fillId="0" borderId="33" xfId="1" applyNumberFormat="1" applyFont="1" applyBorder="1" applyAlignment="1">
      <alignment vertical="center"/>
    </xf>
    <xf numFmtId="0" fontId="11" fillId="0" borderId="30" xfId="1" applyFont="1" applyBorder="1" applyAlignment="1">
      <alignment vertical="center"/>
    </xf>
    <xf numFmtId="0" fontId="14" fillId="0" borderId="29" xfId="1" applyFont="1" applyBorder="1" applyAlignment="1">
      <alignment vertical="center"/>
    </xf>
    <xf numFmtId="0" fontId="15" fillId="0" borderId="30" xfId="1" applyFont="1" applyBorder="1" applyAlignment="1">
      <alignment vertical="center"/>
    </xf>
    <xf numFmtId="178" fontId="15" fillId="0" borderId="30" xfId="1" applyNumberFormat="1" applyFont="1" applyBorder="1" applyAlignment="1">
      <alignment vertical="center"/>
    </xf>
    <xf numFmtId="178" fontId="14" fillId="0" borderId="30" xfId="1" applyNumberFormat="1" applyFont="1" applyBorder="1" applyAlignment="1">
      <alignment vertical="center"/>
    </xf>
    <xf numFmtId="0" fontId="14" fillId="0" borderId="5" xfId="1" applyFont="1" applyBorder="1" applyAlignment="1">
      <alignment horizontal="center" vertical="center"/>
    </xf>
    <xf numFmtId="0" fontId="14" fillId="0" borderId="30" xfId="1" applyFont="1" applyBorder="1" applyAlignment="1">
      <alignment vertical="center"/>
    </xf>
    <xf numFmtId="0" fontId="14" fillId="0" borderId="1" xfId="1" applyFont="1" applyBorder="1" applyAlignment="1">
      <alignment horizontal="center" vertical="center"/>
    </xf>
    <xf numFmtId="178" fontId="11" fillId="0" borderId="32" xfId="1" applyNumberFormat="1" applyFont="1" applyBorder="1" applyAlignment="1">
      <alignment horizontal="center" vertical="center"/>
    </xf>
    <xf numFmtId="178" fontId="11" fillId="0" borderId="33" xfId="1" applyNumberFormat="1" applyFont="1" applyBorder="1" applyAlignment="1">
      <alignment horizontal="left" vertical="center"/>
    </xf>
    <xf numFmtId="178" fontId="11" fillId="0" borderId="30" xfId="1" applyNumberFormat="1" applyFont="1" applyBorder="1" applyAlignment="1">
      <alignment horizontal="center" vertical="center"/>
    </xf>
    <xf numFmtId="178" fontId="11" fillId="0" borderId="3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2" fillId="2" borderId="7" xfId="7" applyFont="1" applyFill="1" applyBorder="1" applyAlignment="1">
      <alignment horizontal="center" vertical="center" textRotation="255" wrapText="1"/>
    </xf>
    <xf numFmtId="0" fontId="32" fillId="2" borderId="21" xfId="7" applyFont="1" applyFill="1" applyBorder="1" applyAlignment="1">
      <alignment horizontal="center" vertical="center" textRotation="255" wrapText="1"/>
    </xf>
    <xf numFmtId="0" fontId="32" fillId="2" borderId="6" xfId="7" applyFont="1" applyFill="1" applyBorder="1" applyAlignment="1">
      <alignment horizontal="center" vertical="center" textRotation="255" wrapText="1"/>
    </xf>
    <xf numFmtId="0" fontId="38" fillId="2" borderId="7" xfId="7" applyFont="1" applyFill="1" applyBorder="1" applyAlignment="1">
      <alignment horizontal="center" vertical="center" wrapText="1"/>
    </xf>
    <xf numFmtId="0" fontId="15" fillId="0" borderId="20" xfId="1" applyFont="1" applyBorder="1" applyAlignment="1">
      <alignment vertical="center"/>
    </xf>
    <xf numFmtId="0" fontId="18" fillId="0" borderId="13" xfId="2" applyFont="1" applyBorder="1">
      <alignment vertical="center"/>
    </xf>
    <xf numFmtId="0" fontId="18" fillId="0" borderId="18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45" fillId="2" borderId="40" xfId="9" applyFont="1" applyFill="1" applyBorder="1" applyAlignment="1" applyProtection="1">
      <alignment horizontal="center" vertical="center" shrinkToFit="1"/>
      <protection hidden="1"/>
    </xf>
    <xf numFmtId="0" fontId="46" fillId="0" borderId="6" xfId="1" applyFont="1" applyBorder="1" applyAlignment="1">
      <alignment horizontal="center" vertical="center"/>
    </xf>
    <xf numFmtId="0" fontId="47" fillId="0" borderId="28" xfId="1" applyFont="1" applyBorder="1" applyAlignment="1">
      <alignment vertical="center"/>
    </xf>
    <xf numFmtId="0" fontId="47" fillId="0" borderId="21" xfId="1" applyFont="1" applyBorder="1" applyAlignment="1">
      <alignment horizontal="left" vertical="center" shrinkToFit="1"/>
    </xf>
    <xf numFmtId="0" fontId="46" fillId="0" borderId="28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178" fontId="15" fillId="0" borderId="7" xfId="1" applyNumberFormat="1" applyFont="1" applyBorder="1" applyAlignment="1">
      <alignment vertical="center"/>
    </xf>
    <xf numFmtId="178" fontId="14" fillId="0" borderId="21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vertical="center"/>
    </xf>
    <xf numFmtId="178" fontId="14" fillId="0" borderId="21" xfId="1" applyNumberFormat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178" fontId="14" fillId="0" borderId="7" xfId="1" applyNumberFormat="1" applyFont="1" applyBorder="1" applyAlignment="1">
      <alignment horizontal="left" vertical="center"/>
    </xf>
    <xf numFmtId="178" fontId="14" fillId="0" borderId="32" xfId="1" applyNumberFormat="1" applyFont="1" applyBorder="1" applyAlignment="1">
      <alignment horizontal="center" vertical="center"/>
    </xf>
    <xf numFmtId="178" fontId="14" fillId="0" borderId="33" xfId="1" applyNumberFormat="1" applyFont="1" applyBorder="1" applyAlignment="1">
      <alignment horizontal="left" vertical="center"/>
    </xf>
    <xf numFmtId="0" fontId="31" fillId="2" borderId="0" xfId="9" applyFont="1" applyFill="1" applyAlignment="1" applyProtection="1">
      <alignment horizontal="center" vertical="center" shrinkToFit="1"/>
      <protection hidden="1"/>
    </xf>
    <xf numFmtId="0" fontId="31" fillId="0" borderId="0" xfId="3" applyFont="1"/>
    <xf numFmtId="0" fontId="26" fillId="2" borderId="43" xfId="9" applyFont="1" applyFill="1" applyBorder="1" applyAlignment="1" applyProtection="1">
      <alignment horizontal="center" vertical="center" shrinkToFit="1"/>
      <protection hidden="1"/>
    </xf>
    <xf numFmtId="0" fontId="15" fillId="0" borderId="18" xfId="1" applyFont="1" applyBorder="1" applyAlignment="1" applyProtection="1">
      <alignment horizontal="center" vertical="center"/>
      <protection hidden="1"/>
    </xf>
    <xf numFmtId="0" fontId="15" fillId="0" borderId="17" xfId="1" applyFont="1" applyBorder="1" applyAlignment="1">
      <alignment horizontal="center" vertical="center"/>
    </xf>
    <xf numFmtId="0" fontId="15" fillId="0" borderId="11" xfId="1" applyFont="1" applyBorder="1" applyAlignment="1" applyProtection="1">
      <alignment horizontal="center" vertical="center"/>
      <protection hidden="1"/>
    </xf>
    <xf numFmtId="0" fontId="15" fillId="0" borderId="10" xfId="1" applyFont="1" applyBorder="1" applyAlignment="1">
      <alignment horizontal="center" vertical="center"/>
    </xf>
    <xf numFmtId="0" fontId="49" fillId="0" borderId="0" xfId="0" applyFont="1">
      <alignment vertical="center"/>
    </xf>
    <xf numFmtId="0" fontId="48" fillId="0" borderId="0" xfId="0" applyFont="1">
      <alignment vertical="center"/>
    </xf>
    <xf numFmtId="0" fontId="15" fillId="3" borderId="16" xfId="1" applyFont="1" applyFill="1" applyBorder="1" applyAlignment="1">
      <alignment horizontal="left" vertical="center"/>
    </xf>
    <xf numFmtId="0" fontId="15" fillId="3" borderId="0" xfId="1" applyFont="1" applyFill="1" applyAlignment="1">
      <alignment horizontal="center" vertical="center"/>
    </xf>
    <xf numFmtId="0" fontId="16" fillId="3" borderId="0" xfId="2" applyFont="1" applyFill="1" applyAlignment="1" applyProtection="1">
      <alignment horizontal="center" vertical="center"/>
      <protection hidden="1"/>
    </xf>
    <xf numFmtId="0" fontId="16" fillId="3" borderId="14" xfId="2" applyFont="1" applyFill="1" applyBorder="1" applyAlignment="1">
      <alignment horizontal="center" vertical="center"/>
    </xf>
    <xf numFmtId="0" fontId="50" fillId="3" borderId="16" xfId="1" applyFont="1" applyFill="1" applyBorder="1" applyAlignment="1">
      <alignment horizontal="left" vertical="center"/>
    </xf>
    <xf numFmtId="0" fontId="50" fillId="3" borderId="0" xfId="1" applyFont="1" applyFill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50" fillId="3" borderId="0" xfId="2" applyFont="1" applyFill="1" applyAlignment="1" applyProtection="1">
      <alignment horizontal="center" vertical="center"/>
      <protection hidden="1"/>
    </xf>
    <xf numFmtId="0" fontId="50" fillId="3" borderId="14" xfId="2" applyFont="1" applyFill="1" applyBorder="1" applyAlignment="1">
      <alignment horizontal="center" vertical="center"/>
    </xf>
    <xf numFmtId="179" fontId="51" fillId="0" borderId="32" xfId="1" applyNumberFormat="1" applyFont="1" applyBorder="1" applyAlignment="1">
      <alignment vertical="center"/>
    </xf>
    <xf numFmtId="0" fontId="46" fillId="0" borderId="31" xfId="1" applyFont="1" applyBorder="1" applyAlignment="1">
      <alignment vertical="center"/>
    </xf>
    <xf numFmtId="0" fontId="53" fillId="0" borderId="28" xfId="1" applyFont="1" applyBorder="1" applyAlignment="1">
      <alignment vertical="center"/>
    </xf>
    <xf numFmtId="0" fontId="52" fillId="0" borderId="21" xfId="1" applyFont="1" applyBorder="1" applyAlignment="1">
      <alignment vertical="center"/>
    </xf>
    <xf numFmtId="0" fontId="9" fillId="0" borderId="21" xfId="1" applyFont="1" applyBorder="1" applyAlignment="1">
      <alignment horizontal="center" vertical="center"/>
    </xf>
    <xf numFmtId="176" fontId="9" fillId="0" borderId="22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15" fillId="0" borderId="0" xfId="2" applyFont="1" applyAlignment="1" applyProtection="1">
      <alignment horizontal="center" vertical="center"/>
      <protection hidden="1"/>
    </xf>
    <xf numFmtId="0" fontId="15" fillId="0" borderId="18" xfId="2" applyFont="1" applyBorder="1" applyAlignment="1" applyProtection="1">
      <alignment horizontal="center" vertical="center"/>
      <protection hidden="1"/>
    </xf>
    <xf numFmtId="0" fontId="15" fillId="0" borderId="11" xfId="2" applyFont="1" applyBorder="1" applyAlignment="1" applyProtection="1">
      <alignment horizontal="center" vertical="center"/>
      <protection hidden="1"/>
    </xf>
    <xf numFmtId="0" fontId="15" fillId="0" borderId="18" xfId="1" applyFont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178" fontId="15" fillId="0" borderId="0" xfId="1" applyNumberFormat="1" applyFont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178" fontId="15" fillId="0" borderId="11" xfId="1" applyNumberFormat="1" applyFont="1" applyBorder="1" applyAlignment="1">
      <alignment horizontal="center" vertical="center"/>
    </xf>
    <xf numFmtId="0" fontId="0" fillId="6" borderId="31" xfId="1" applyFont="1" applyFill="1" applyBorder="1" applyAlignment="1">
      <alignment vertical="center"/>
    </xf>
    <xf numFmtId="0" fontId="0" fillId="6" borderId="32" xfId="1" applyFont="1" applyFill="1" applyBorder="1" applyAlignment="1">
      <alignment vertical="center"/>
    </xf>
    <xf numFmtId="178" fontId="0" fillId="6" borderId="33" xfId="1" applyNumberFormat="1" applyFont="1" applyFill="1" applyBorder="1" applyAlignment="1">
      <alignment vertical="center"/>
    </xf>
    <xf numFmtId="178" fontId="0" fillId="6" borderId="32" xfId="1" applyNumberFormat="1" applyFont="1" applyFill="1" applyBorder="1" applyAlignment="1">
      <alignment vertical="center"/>
    </xf>
    <xf numFmtId="0" fontId="0" fillId="6" borderId="9" xfId="1" applyFont="1" applyFill="1" applyBorder="1" applyAlignment="1">
      <alignment horizontal="center" vertical="center"/>
    </xf>
    <xf numFmtId="0" fontId="0" fillId="6" borderId="29" xfId="1" applyFont="1" applyFill="1" applyBorder="1" applyAlignment="1">
      <alignment vertical="center"/>
    </xf>
    <xf numFmtId="0" fontId="0" fillId="6" borderId="30" xfId="1" applyFont="1" applyFill="1" applyBorder="1" applyAlignment="1">
      <alignment vertical="center"/>
    </xf>
    <xf numFmtId="178" fontId="0" fillId="6" borderId="30" xfId="1" applyNumberFormat="1" applyFont="1" applyFill="1" applyBorder="1" applyAlignment="1">
      <alignment vertical="center"/>
    </xf>
    <xf numFmtId="0" fontId="0" fillId="6" borderId="5" xfId="1" applyFont="1" applyFill="1" applyBorder="1" applyAlignment="1">
      <alignment horizontal="center" vertical="center"/>
    </xf>
    <xf numFmtId="0" fontId="0" fillId="6" borderId="1" xfId="1" applyFont="1" applyFill="1" applyBorder="1" applyAlignment="1">
      <alignment horizontal="center" vertical="center"/>
    </xf>
    <xf numFmtId="182" fontId="9" fillId="0" borderId="31" xfId="1" applyNumberFormat="1" applyFont="1" applyBorder="1" applyAlignment="1">
      <alignment vertical="center"/>
    </xf>
    <xf numFmtId="0" fontId="9" fillId="0" borderId="33" xfId="1" applyFont="1" applyBorder="1" applyAlignment="1">
      <alignment vertical="center"/>
    </xf>
    <xf numFmtId="0" fontId="9" fillId="0" borderId="9" xfId="1" applyFont="1" applyBorder="1" applyAlignment="1">
      <alignment horizontal="center" vertical="center"/>
    </xf>
    <xf numFmtId="179" fontId="15" fillId="0" borderId="31" xfId="1" applyNumberFormat="1" applyFont="1" applyBorder="1" applyAlignment="1">
      <alignment vertical="center"/>
    </xf>
    <xf numFmtId="179" fontId="15" fillId="0" borderId="9" xfId="1" applyNumberFormat="1" applyFont="1" applyBorder="1" applyAlignment="1">
      <alignment horizontal="center" vertical="center"/>
    </xf>
    <xf numFmtId="179" fontId="9" fillId="0" borderId="31" xfId="1" applyNumberFormat="1" applyFont="1" applyBorder="1" applyAlignment="1">
      <alignment vertical="center"/>
    </xf>
    <xf numFmtId="179" fontId="9" fillId="0" borderId="33" xfId="1" applyNumberFormat="1" applyFont="1" applyBorder="1" applyAlignment="1">
      <alignment vertical="center"/>
    </xf>
    <xf numFmtId="179" fontId="9" fillId="0" borderId="32" xfId="1" applyNumberFormat="1" applyFont="1" applyBorder="1" applyAlignment="1">
      <alignment vertical="center"/>
    </xf>
    <xf numFmtId="179" fontId="9" fillId="0" borderId="9" xfId="1" applyNumberFormat="1" applyFont="1" applyBorder="1" applyAlignment="1">
      <alignment horizontal="center" vertical="center"/>
    </xf>
    <xf numFmtId="179" fontId="59" fillId="0" borderId="33" xfId="1" applyNumberFormat="1" applyFont="1" applyBorder="1" applyAlignment="1">
      <alignment vertical="center"/>
    </xf>
    <xf numFmtId="179" fontId="59" fillId="0" borderId="32" xfId="1" applyNumberFormat="1" applyFont="1" applyBorder="1" applyAlignment="1">
      <alignment vertical="center"/>
    </xf>
    <xf numFmtId="179" fontId="60" fillId="0" borderId="33" xfId="1" applyNumberFormat="1" applyFont="1" applyBorder="1" applyAlignment="1">
      <alignment vertical="center"/>
    </xf>
    <xf numFmtId="179" fontId="60" fillId="0" borderId="32" xfId="1" applyNumberFormat="1" applyFont="1" applyBorder="1" applyAlignment="1">
      <alignment vertical="center"/>
    </xf>
    <xf numFmtId="0" fontId="0" fillId="0" borderId="31" xfId="1" applyFont="1" applyBorder="1" applyAlignment="1">
      <alignment vertical="center"/>
    </xf>
    <xf numFmtId="0" fontId="0" fillId="0" borderId="32" xfId="1" applyFont="1" applyBorder="1" applyAlignment="1">
      <alignment vertical="center"/>
    </xf>
    <xf numFmtId="178" fontId="0" fillId="0" borderId="33" xfId="1" applyNumberFormat="1" applyFont="1" applyBorder="1" applyAlignment="1">
      <alignment vertical="center"/>
    </xf>
    <xf numFmtId="178" fontId="0" fillId="0" borderId="32" xfId="1" applyNumberFormat="1" applyFont="1" applyBorder="1" applyAlignment="1">
      <alignment vertical="center"/>
    </xf>
    <xf numFmtId="0" fontId="0" fillId="0" borderId="9" xfId="1" applyFont="1" applyBorder="1" applyAlignment="1">
      <alignment horizontal="center" vertical="center"/>
    </xf>
    <xf numFmtId="179" fontId="61" fillId="0" borderId="31" xfId="1" applyNumberFormat="1" applyFont="1" applyBorder="1" applyAlignment="1">
      <alignment vertical="center"/>
    </xf>
    <xf numFmtId="179" fontId="62" fillId="0" borderId="32" xfId="1" applyNumberFormat="1" applyFont="1" applyBorder="1" applyAlignment="1">
      <alignment vertical="center"/>
    </xf>
    <xf numFmtId="179" fontId="62" fillId="0" borderId="33" xfId="1" applyNumberFormat="1" applyFont="1" applyBorder="1" applyAlignment="1">
      <alignment vertical="center"/>
    </xf>
    <xf numFmtId="179" fontId="61" fillId="0" borderId="9" xfId="1" applyNumberFormat="1" applyFont="1" applyBorder="1" applyAlignment="1">
      <alignment horizontal="center" vertical="center"/>
    </xf>
    <xf numFmtId="179" fontId="0" fillId="0" borderId="31" xfId="1" applyNumberFormat="1" applyFont="1" applyBorder="1" applyAlignment="1">
      <alignment vertical="center"/>
    </xf>
    <xf numFmtId="179" fontId="0" fillId="0" borderId="32" xfId="1" applyNumberFormat="1" applyFont="1" applyBorder="1" applyAlignment="1">
      <alignment vertical="center"/>
    </xf>
    <xf numFmtId="179" fontId="0" fillId="0" borderId="33" xfId="1" applyNumberFormat="1" applyFont="1" applyBorder="1" applyAlignment="1">
      <alignment vertical="center"/>
    </xf>
    <xf numFmtId="179" fontId="0" fillId="0" borderId="9" xfId="1" applyNumberFormat="1" applyFont="1" applyBorder="1" applyAlignment="1">
      <alignment horizontal="center" vertical="center"/>
    </xf>
    <xf numFmtId="179" fontId="61" fillId="0" borderId="32" xfId="1" applyNumberFormat="1" applyFont="1" applyBorder="1" applyAlignment="1">
      <alignment vertical="center"/>
    </xf>
    <xf numFmtId="179" fontId="61" fillId="0" borderId="33" xfId="1" applyNumberFormat="1" applyFont="1" applyBorder="1" applyAlignment="1">
      <alignment vertical="center"/>
    </xf>
    <xf numFmtId="0" fontId="0" fillId="0" borderId="29" xfId="1" applyFont="1" applyBorder="1" applyAlignment="1">
      <alignment vertical="center"/>
    </xf>
    <xf numFmtId="0" fontId="0" fillId="0" borderId="30" xfId="1" applyFont="1" applyBorder="1" applyAlignment="1">
      <alignment vertical="center"/>
    </xf>
    <xf numFmtId="178" fontId="0" fillId="0" borderId="30" xfId="1" applyNumberFormat="1" applyFont="1" applyBorder="1" applyAlignment="1">
      <alignment vertical="center"/>
    </xf>
    <xf numFmtId="0" fontId="0" fillId="0" borderId="5" xfId="1" applyFont="1" applyBorder="1" applyAlignment="1">
      <alignment horizontal="center" vertical="center"/>
    </xf>
    <xf numFmtId="179" fontId="61" fillId="0" borderId="29" xfId="1" applyNumberFormat="1" applyFont="1" applyBorder="1" applyAlignment="1">
      <alignment vertical="center"/>
    </xf>
    <xf numFmtId="179" fontId="61" fillId="0" borderId="30" xfId="1" applyNumberFormat="1" applyFont="1" applyBorder="1" applyAlignment="1">
      <alignment vertical="center"/>
    </xf>
    <xf numFmtId="179" fontId="61" fillId="0" borderId="5" xfId="1" applyNumberFormat="1" applyFont="1" applyBorder="1" applyAlignment="1">
      <alignment horizontal="center" vertical="center"/>
    </xf>
    <xf numFmtId="179" fontId="0" fillId="0" borderId="29" xfId="1" applyNumberFormat="1" applyFont="1" applyBorder="1" applyAlignment="1">
      <alignment vertical="center"/>
    </xf>
    <xf numFmtId="179" fontId="0" fillId="0" borderId="30" xfId="1" applyNumberFormat="1" applyFont="1" applyBorder="1" applyAlignment="1">
      <alignment vertical="center"/>
    </xf>
    <xf numFmtId="179" fontId="0" fillId="0" borderId="5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179" fontId="61" fillId="0" borderId="6" xfId="1" applyNumberFormat="1" applyFont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63" fillId="0" borderId="44" xfId="1" applyFont="1" applyBorder="1" applyAlignment="1">
      <alignment horizontal="center" vertical="center"/>
    </xf>
    <xf numFmtId="183" fontId="63" fillId="0" borderId="47" xfId="1" applyNumberFormat="1" applyFont="1" applyBorder="1" applyAlignment="1">
      <alignment horizontal="center" vertical="center"/>
    </xf>
    <xf numFmtId="0" fontId="63" fillId="0" borderId="47" xfId="1" applyFont="1" applyBorder="1" applyAlignment="1">
      <alignment horizontal="center" vertical="center"/>
    </xf>
    <xf numFmtId="0" fontId="64" fillId="0" borderId="47" xfId="1" applyFont="1" applyBorder="1" applyAlignment="1">
      <alignment horizontal="center" vertical="center"/>
    </xf>
    <xf numFmtId="178" fontId="64" fillId="0" borderId="23" xfId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0" xfId="2" applyFont="1" applyBorder="1">
      <alignment vertical="center"/>
    </xf>
    <xf numFmtId="0" fontId="15" fillId="0" borderId="18" xfId="2" applyFont="1" applyBorder="1">
      <alignment vertical="center"/>
    </xf>
    <xf numFmtId="0" fontId="15" fillId="0" borderId="16" xfId="2" applyFont="1" applyBorder="1">
      <alignment vertical="center"/>
    </xf>
    <xf numFmtId="0" fontId="15" fillId="0" borderId="13" xfId="2" applyFont="1" applyBorder="1">
      <alignment vertical="center"/>
    </xf>
    <xf numFmtId="0" fontId="15" fillId="0" borderId="11" xfId="2" applyFont="1" applyBorder="1" applyAlignment="1">
      <alignment horizontal="center" vertical="center"/>
    </xf>
    <xf numFmtId="0" fontId="15" fillId="0" borderId="7" xfId="1" applyFont="1" applyBorder="1" applyAlignment="1">
      <alignment vertical="center" shrinkToFit="1"/>
    </xf>
    <xf numFmtId="0" fontId="58" fillId="0" borderId="21" xfId="1" applyFont="1" applyBorder="1" applyAlignment="1">
      <alignment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33" xfId="1" applyFont="1" applyBorder="1" applyAlignment="1">
      <alignment vertical="center"/>
    </xf>
    <xf numFmtId="0" fontId="15" fillId="0" borderId="9" xfId="1" applyFont="1" applyBorder="1" applyAlignment="1">
      <alignment horizontal="center" vertical="center"/>
    </xf>
    <xf numFmtId="0" fontId="31" fillId="2" borderId="53" xfId="9" applyFont="1" applyFill="1" applyBorder="1" applyAlignment="1" applyProtection="1">
      <alignment horizontal="center" vertical="center" shrinkToFit="1"/>
      <protection hidden="1"/>
    </xf>
    <xf numFmtId="0" fontId="38" fillId="2" borderId="6" xfId="7" applyFont="1" applyFill="1" applyBorder="1" applyAlignment="1">
      <alignment horizontal="center" vertical="center"/>
    </xf>
    <xf numFmtId="177" fontId="15" fillId="0" borderId="21" xfId="1" applyNumberFormat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176" fontId="15" fillId="0" borderId="22" xfId="1" applyNumberFormat="1" applyFont="1" applyBorder="1" applyAlignment="1">
      <alignment horizontal="center" vertical="center"/>
    </xf>
    <xf numFmtId="176" fontId="15" fillId="0" borderId="7" xfId="1" applyNumberFormat="1" applyFont="1" applyBorder="1" applyAlignment="1">
      <alignment horizontal="center" vertical="center"/>
    </xf>
    <xf numFmtId="1" fontId="15" fillId="0" borderId="21" xfId="1" applyNumberFormat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2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178" fontId="15" fillId="0" borderId="18" xfId="1" applyNumberFormat="1" applyFont="1" applyBorder="1" applyAlignment="1">
      <alignment horizontal="center" vertical="center"/>
    </xf>
    <xf numFmtId="178" fontId="15" fillId="0" borderId="18" xfId="2" applyNumberFormat="1" applyFont="1" applyBorder="1" applyAlignment="1">
      <alignment horizontal="right" vertical="center"/>
    </xf>
    <xf numFmtId="0" fontId="15" fillId="0" borderId="1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178" fontId="15" fillId="0" borderId="18" xfId="2" applyNumberFormat="1" applyFont="1" applyBorder="1" applyAlignment="1">
      <alignment horizontal="center" vertical="center"/>
    </xf>
    <xf numFmtId="178" fontId="15" fillId="0" borderId="0" xfId="2" applyNumberFormat="1" applyFont="1" applyAlignment="1">
      <alignment horizontal="right" vertical="center"/>
    </xf>
    <xf numFmtId="0" fontId="15" fillId="0" borderId="16" xfId="2" applyFont="1" applyBorder="1" applyAlignment="1">
      <alignment horizontal="center" vertical="center"/>
    </xf>
    <xf numFmtId="178" fontId="15" fillId="0" borderId="0" xfId="2" applyNumberFormat="1" applyFont="1" applyAlignment="1">
      <alignment horizontal="center" vertical="center"/>
    </xf>
    <xf numFmtId="178" fontId="15" fillId="0" borderId="11" xfId="2" applyNumberFormat="1" applyFont="1" applyBorder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178" fontId="15" fillId="0" borderId="11" xfId="2" applyNumberFormat="1" applyFont="1" applyBorder="1" applyAlignment="1">
      <alignment horizontal="center" vertical="center"/>
    </xf>
    <xf numFmtId="49" fontId="15" fillId="0" borderId="0" xfId="2" applyNumberFormat="1" applyFont="1" applyAlignment="1">
      <alignment horizontal="center" vertical="center"/>
    </xf>
    <xf numFmtId="49" fontId="15" fillId="0" borderId="11" xfId="2" applyNumberFormat="1" applyFont="1" applyBorder="1" applyAlignment="1">
      <alignment horizontal="center" vertical="center"/>
    </xf>
    <xf numFmtId="49" fontId="15" fillId="0" borderId="17" xfId="2" applyNumberFormat="1" applyFont="1" applyBorder="1" applyAlignment="1">
      <alignment horizontal="center" vertical="center"/>
    </xf>
    <xf numFmtId="49" fontId="15" fillId="0" borderId="14" xfId="2" applyNumberFormat="1" applyFont="1" applyBorder="1" applyAlignment="1">
      <alignment horizontal="center" vertical="center"/>
    </xf>
    <xf numFmtId="0" fontId="47" fillId="6" borderId="28" xfId="1" applyFont="1" applyFill="1" applyBorder="1" applyAlignment="1">
      <alignment vertical="center"/>
    </xf>
    <xf numFmtId="0" fontId="47" fillId="6" borderId="21" xfId="1" applyFont="1" applyFill="1" applyBorder="1" applyAlignment="1">
      <alignment vertical="center"/>
    </xf>
    <xf numFmtId="178" fontId="47" fillId="6" borderId="7" xfId="1" applyNumberFormat="1" applyFont="1" applyFill="1" applyBorder="1" applyAlignment="1">
      <alignment vertical="center"/>
    </xf>
    <xf numFmtId="178" fontId="47" fillId="6" borderId="21" xfId="1" applyNumberFormat="1" applyFont="1" applyFill="1" applyBorder="1" applyAlignment="1">
      <alignment vertical="center"/>
    </xf>
    <xf numFmtId="0" fontId="47" fillId="6" borderId="6" xfId="1" applyFont="1" applyFill="1" applyBorder="1" applyAlignment="1">
      <alignment horizontal="center" vertical="center"/>
    </xf>
    <xf numFmtId="179" fontId="47" fillId="6" borderId="28" xfId="1" applyNumberFormat="1" applyFont="1" applyFill="1" applyBorder="1" applyAlignment="1">
      <alignment vertical="center"/>
    </xf>
    <xf numFmtId="179" fontId="47" fillId="6" borderId="21" xfId="1" applyNumberFormat="1" applyFont="1" applyFill="1" applyBorder="1" applyAlignment="1">
      <alignment vertical="center"/>
    </xf>
    <xf numFmtId="179" fontId="47" fillId="6" borderId="7" xfId="1" applyNumberFormat="1" applyFont="1" applyFill="1" applyBorder="1" applyAlignment="1">
      <alignment vertical="center"/>
    </xf>
    <xf numFmtId="179" fontId="47" fillId="6" borderId="6" xfId="1" applyNumberFormat="1" applyFont="1" applyFill="1" applyBorder="1" applyAlignment="1">
      <alignment horizontal="center" vertical="center"/>
    </xf>
    <xf numFmtId="0" fontId="47" fillId="6" borderId="31" xfId="1" applyFont="1" applyFill="1" applyBorder="1" applyAlignment="1">
      <alignment vertical="center"/>
    </xf>
    <xf numFmtId="0" fontId="47" fillId="6" borderId="32" xfId="1" applyFont="1" applyFill="1" applyBorder="1" applyAlignment="1">
      <alignment vertical="center"/>
    </xf>
    <xf numFmtId="178" fontId="47" fillId="6" borderId="33" xfId="1" applyNumberFormat="1" applyFont="1" applyFill="1" applyBorder="1" applyAlignment="1">
      <alignment vertical="center"/>
    </xf>
    <xf numFmtId="178" fontId="47" fillId="6" borderId="32" xfId="1" applyNumberFormat="1" applyFont="1" applyFill="1" applyBorder="1" applyAlignment="1">
      <alignment vertical="center"/>
    </xf>
    <xf numFmtId="0" fontId="47" fillId="6" borderId="9" xfId="1" applyFont="1" applyFill="1" applyBorder="1" applyAlignment="1">
      <alignment horizontal="center" vertical="center"/>
    </xf>
    <xf numFmtId="179" fontId="47" fillId="6" borderId="31" xfId="1" applyNumberFormat="1" applyFont="1" applyFill="1" applyBorder="1" applyAlignment="1">
      <alignment vertical="center"/>
    </xf>
    <xf numFmtId="179" fontId="47" fillId="6" borderId="32" xfId="1" applyNumberFormat="1" applyFont="1" applyFill="1" applyBorder="1" applyAlignment="1">
      <alignment vertical="center"/>
    </xf>
    <xf numFmtId="179" fontId="47" fillId="6" borderId="33" xfId="1" applyNumberFormat="1" applyFont="1" applyFill="1" applyBorder="1" applyAlignment="1">
      <alignment vertical="center"/>
    </xf>
    <xf numFmtId="179" fontId="47" fillId="6" borderId="9" xfId="1" applyNumberFormat="1" applyFont="1" applyFill="1" applyBorder="1" applyAlignment="1">
      <alignment horizontal="center" vertical="center"/>
    </xf>
    <xf numFmtId="0" fontId="47" fillId="6" borderId="29" xfId="1" applyFont="1" applyFill="1" applyBorder="1" applyAlignment="1">
      <alignment vertical="center"/>
    </xf>
    <xf numFmtId="0" fontId="47" fillId="6" borderId="30" xfId="1" applyFont="1" applyFill="1" applyBorder="1" applyAlignment="1">
      <alignment vertical="center"/>
    </xf>
    <xf numFmtId="178" fontId="47" fillId="6" borderId="30" xfId="1" applyNumberFormat="1" applyFont="1" applyFill="1" applyBorder="1" applyAlignment="1">
      <alignment vertical="center"/>
    </xf>
    <xf numFmtId="0" fontId="47" fillId="6" borderId="5" xfId="1" applyFont="1" applyFill="1" applyBorder="1" applyAlignment="1">
      <alignment horizontal="center" vertical="center"/>
    </xf>
    <xf numFmtId="0" fontId="47" fillId="6" borderId="1" xfId="1" applyFont="1" applyFill="1" applyBorder="1" applyAlignment="1">
      <alignment horizontal="center" vertical="center"/>
    </xf>
    <xf numFmtId="0" fontId="15" fillId="0" borderId="21" xfId="1" applyFont="1" applyBorder="1" applyAlignment="1">
      <alignment horizontal="left" vertical="center" shrinkToFit="1"/>
    </xf>
    <xf numFmtId="0" fontId="15" fillId="0" borderId="7" xfId="1" applyFont="1" applyBorder="1" applyAlignment="1">
      <alignment horizontal="left" vertical="center" shrinkToFit="1"/>
    </xf>
    <xf numFmtId="0" fontId="15" fillId="0" borderId="21" xfId="1" applyFont="1" applyBorder="1" applyAlignment="1">
      <alignment vertical="center" shrinkToFit="1"/>
    </xf>
    <xf numFmtId="182" fontId="15" fillId="0" borderId="31" xfId="1" applyNumberFormat="1" applyFont="1" applyBorder="1" applyAlignment="1">
      <alignment vertical="center"/>
    </xf>
    <xf numFmtId="179" fontId="15" fillId="0" borderId="33" xfId="1" applyNumberFormat="1" applyFont="1" applyBorder="1" applyAlignment="1">
      <alignment vertical="center"/>
    </xf>
    <xf numFmtId="179" fontId="15" fillId="0" borderId="32" xfId="1" applyNumberFormat="1" applyFont="1" applyBorder="1" applyAlignment="1">
      <alignment vertical="center"/>
    </xf>
    <xf numFmtId="0" fontId="47" fillId="0" borderId="31" xfId="1" applyFont="1" applyBorder="1" applyAlignment="1">
      <alignment vertical="center"/>
    </xf>
    <xf numFmtId="0" fontId="47" fillId="0" borderId="32" xfId="1" applyFont="1" applyBorder="1" applyAlignment="1">
      <alignment vertical="center"/>
    </xf>
    <xf numFmtId="178" fontId="47" fillId="0" borderId="33" xfId="1" applyNumberFormat="1" applyFont="1" applyBorder="1" applyAlignment="1">
      <alignment vertical="center"/>
    </xf>
    <xf numFmtId="178" fontId="47" fillId="0" borderId="32" xfId="1" applyNumberFormat="1" applyFont="1" applyBorder="1" applyAlignment="1">
      <alignment vertical="center"/>
    </xf>
    <xf numFmtId="0" fontId="47" fillId="0" borderId="9" xfId="1" applyFont="1" applyBorder="1" applyAlignment="1">
      <alignment horizontal="center" vertical="center"/>
    </xf>
    <xf numFmtId="179" fontId="51" fillId="0" borderId="31" xfId="1" applyNumberFormat="1" applyFont="1" applyBorder="1" applyAlignment="1">
      <alignment vertical="center"/>
    </xf>
    <xf numFmtId="179" fontId="70" fillId="0" borderId="32" xfId="1" applyNumberFormat="1" applyFont="1" applyBorder="1" applyAlignment="1">
      <alignment vertical="center"/>
    </xf>
    <xf numFmtId="179" fontId="70" fillId="0" borderId="33" xfId="1" applyNumberFormat="1" applyFont="1" applyBorder="1" applyAlignment="1">
      <alignment vertical="center"/>
    </xf>
    <xf numFmtId="179" fontId="51" fillId="0" borderId="9" xfId="1" applyNumberFormat="1" applyFont="1" applyBorder="1" applyAlignment="1">
      <alignment horizontal="center" vertical="center"/>
    </xf>
    <xf numFmtId="179" fontId="47" fillId="0" borderId="31" xfId="1" applyNumberFormat="1" applyFont="1" applyBorder="1" applyAlignment="1">
      <alignment vertical="center"/>
    </xf>
    <xf numFmtId="179" fontId="47" fillId="0" borderId="32" xfId="1" applyNumberFormat="1" applyFont="1" applyBorder="1" applyAlignment="1">
      <alignment vertical="center"/>
    </xf>
    <xf numFmtId="179" fontId="47" fillId="0" borderId="33" xfId="1" applyNumberFormat="1" applyFont="1" applyBorder="1" applyAlignment="1">
      <alignment vertical="center"/>
    </xf>
    <xf numFmtId="179" fontId="47" fillId="0" borderId="9" xfId="1" applyNumberFormat="1" applyFont="1" applyBorder="1" applyAlignment="1">
      <alignment horizontal="center" vertical="center"/>
    </xf>
    <xf numFmtId="179" fontId="51" fillId="0" borderId="33" xfId="1" applyNumberFormat="1" applyFont="1" applyBorder="1" applyAlignment="1">
      <alignment vertical="center"/>
    </xf>
    <xf numFmtId="0" fontId="47" fillId="0" borderId="29" xfId="1" applyFont="1" applyBorder="1" applyAlignment="1">
      <alignment vertical="center"/>
    </xf>
    <xf numFmtId="0" fontId="47" fillId="0" borderId="30" xfId="1" applyFont="1" applyBorder="1" applyAlignment="1">
      <alignment vertical="center"/>
    </xf>
    <xf numFmtId="178" fontId="47" fillId="0" borderId="30" xfId="1" applyNumberFormat="1" applyFont="1" applyBorder="1" applyAlignment="1">
      <alignment vertical="center"/>
    </xf>
    <xf numFmtId="0" fontId="47" fillId="0" borderId="5" xfId="1" applyFont="1" applyBorder="1" applyAlignment="1">
      <alignment horizontal="center" vertical="center"/>
    </xf>
    <xf numFmtId="179" fontId="51" fillId="0" borderId="29" xfId="1" applyNumberFormat="1" applyFont="1" applyBorder="1" applyAlignment="1">
      <alignment vertical="center"/>
    </xf>
    <xf numFmtId="179" fontId="51" fillId="0" borderId="30" xfId="1" applyNumberFormat="1" applyFont="1" applyBorder="1" applyAlignment="1">
      <alignment vertical="center"/>
    </xf>
    <xf numFmtId="179" fontId="51" fillId="0" borderId="5" xfId="1" applyNumberFormat="1" applyFont="1" applyBorder="1" applyAlignment="1">
      <alignment horizontal="center" vertical="center"/>
    </xf>
    <xf numFmtId="179" fontId="47" fillId="0" borderId="29" xfId="1" applyNumberFormat="1" applyFont="1" applyBorder="1" applyAlignment="1">
      <alignment vertical="center"/>
    </xf>
    <xf numFmtId="179" fontId="47" fillId="0" borderId="30" xfId="1" applyNumberFormat="1" applyFont="1" applyBorder="1" applyAlignment="1">
      <alignment vertical="center"/>
    </xf>
    <xf numFmtId="179" fontId="47" fillId="0" borderId="5" xfId="1" applyNumberFormat="1" applyFont="1" applyBorder="1" applyAlignment="1">
      <alignment horizontal="center" vertical="center"/>
    </xf>
    <xf numFmtId="0" fontId="47" fillId="0" borderId="1" xfId="1" applyFont="1" applyBorder="1" applyAlignment="1">
      <alignment horizontal="center" vertical="center"/>
    </xf>
    <xf numFmtId="179" fontId="51" fillId="0" borderId="6" xfId="1" applyNumberFormat="1" applyFont="1" applyBorder="1" applyAlignment="1">
      <alignment horizontal="center" vertical="center" shrinkToFit="1"/>
    </xf>
    <xf numFmtId="179" fontId="47" fillId="0" borderId="1" xfId="1" applyNumberFormat="1" applyFont="1" applyBorder="1" applyAlignment="1">
      <alignment horizontal="center" vertical="center"/>
    </xf>
    <xf numFmtId="0" fontId="46" fillId="5" borderId="28" xfId="1" applyFont="1" applyFill="1" applyBorder="1" applyAlignment="1">
      <alignment vertical="center" shrinkToFit="1"/>
    </xf>
    <xf numFmtId="0" fontId="46" fillId="5" borderId="21" xfId="1" applyFont="1" applyFill="1" applyBorder="1" applyAlignment="1">
      <alignment vertical="center" shrinkToFit="1"/>
    </xf>
    <xf numFmtId="0" fontId="55" fillId="5" borderId="7" xfId="1" applyFont="1" applyFill="1" applyBorder="1" applyAlignment="1">
      <alignment vertical="center" shrinkToFit="1"/>
    </xf>
    <xf numFmtId="0" fontId="55" fillId="5" borderId="21" xfId="1" applyFont="1" applyFill="1" applyBorder="1" applyAlignment="1">
      <alignment vertical="center" shrinkToFit="1"/>
    </xf>
    <xf numFmtId="0" fontId="55" fillId="5" borderId="6" xfId="1" applyFont="1" applyFill="1" applyBorder="1" applyAlignment="1">
      <alignment horizontal="center" vertical="center" shrinkToFit="1"/>
    </xf>
    <xf numFmtId="0" fontId="55" fillId="5" borderId="28" xfId="1" applyFont="1" applyFill="1" applyBorder="1" applyAlignment="1">
      <alignment vertical="center" shrinkToFit="1"/>
    </xf>
    <xf numFmtId="0" fontId="57" fillId="5" borderId="28" xfId="1" applyFont="1" applyFill="1" applyBorder="1" applyAlignment="1">
      <alignment horizontal="center" vertical="center" shrinkToFit="1"/>
    </xf>
    <xf numFmtId="0" fontId="57" fillId="5" borderId="21" xfId="1" applyFont="1" applyFill="1" applyBorder="1" applyAlignment="1">
      <alignment vertical="center" shrinkToFit="1"/>
    </xf>
    <xf numFmtId="0" fontId="55" fillId="5" borderId="31" xfId="1" applyFont="1" applyFill="1" applyBorder="1" applyAlignment="1">
      <alignment horizontal="left" vertical="center" shrinkToFit="1"/>
    </xf>
    <xf numFmtId="0" fontId="55" fillId="5" borderId="32" xfId="1" applyFont="1" applyFill="1" applyBorder="1" applyAlignment="1">
      <alignment vertical="center" shrinkToFit="1"/>
    </xf>
    <xf numFmtId="0" fontId="55" fillId="5" borderId="33" xfId="1" applyFont="1" applyFill="1" applyBorder="1" applyAlignment="1">
      <alignment vertical="center" shrinkToFit="1"/>
    </xf>
    <xf numFmtId="0" fontId="55" fillId="5" borderId="9" xfId="1" applyFont="1" applyFill="1" applyBorder="1" applyAlignment="1">
      <alignment horizontal="center" vertical="center" shrinkToFit="1"/>
    </xf>
    <xf numFmtId="0" fontId="55" fillId="5" borderId="31" xfId="1" applyFont="1" applyFill="1" applyBorder="1" applyAlignment="1">
      <alignment horizontal="center" vertical="center" shrinkToFit="1"/>
    </xf>
    <xf numFmtId="0" fontId="18" fillId="0" borderId="31" xfId="1" applyFont="1" applyBorder="1" applyAlignment="1">
      <alignment vertical="center" shrinkToFit="1"/>
    </xf>
    <xf numFmtId="0" fontId="18" fillId="0" borderId="32" xfId="1" applyFont="1" applyBorder="1" applyAlignment="1">
      <alignment vertical="center" shrinkToFit="1"/>
    </xf>
    <xf numFmtId="0" fontId="18" fillId="0" borderId="33" xfId="1" applyFont="1" applyBorder="1" applyAlignment="1">
      <alignment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29" xfId="1" applyFont="1" applyBorder="1" applyAlignment="1">
      <alignment vertical="center" shrinkToFit="1"/>
    </xf>
    <xf numFmtId="0" fontId="18" fillId="0" borderId="30" xfId="1" applyFont="1" applyBorder="1" applyAlignment="1">
      <alignment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 shrinkToFit="1"/>
    </xf>
    <xf numFmtId="0" fontId="15" fillId="0" borderId="28" xfId="1" applyFont="1" applyBorder="1" applyAlignment="1">
      <alignment vertical="center" shrinkToFit="1"/>
    </xf>
    <xf numFmtId="0" fontId="15" fillId="0" borderId="31" xfId="1" applyFont="1" applyBorder="1" applyAlignment="1">
      <alignment vertical="center" shrinkToFit="1"/>
    </xf>
    <xf numFmtId="0" fontId="15" fillId="0" borderId="32" xfId="1" applyFont="1" applyBorder="1" applyAlignment="1">
      <alignment vertical="center" shrinkToFit="1"/>
    </xf>
    <xf numFmtId="0" fontId="15" fillId="0" borderId="33" xfId="1" applyFont="1" applyBorder="1" applyAlignment="1">
      <alignment vertical="center" shrinkToFit="1"/>
    </xf>
    <xf numFmtId="0" fontId="58" fillId="0" borderId="32" xfId="1" applyFont="1" applyBorder="1" applyAlignment="1">
      <alignment vertical="center" shrinkToFit="1"/>
    </xf>
    <xf numFmtId="0" fontId="15" fillId="0" borderId="9" xfId="1" applyFont="1" applyBorder="1" applyAlignment="1">
      <alignment horizontal="center" vertical="center" shrinkToFit="1"/>
    </xf>
    <xf numFmtId="0" fontId="38" fillId="2" borderId="44" xfId="7" applyFont="1" applyFill="1" applyBorder="1" applyAlignment="1">
      <alignment horizontal="center" vertical="center"/>
    </xf>
    <xf numFmtId="0" fontId="71" fillId="0" borderId="0" xfId="0" applyFont="1">
      <alignment vertical="center"/>
    </xf>
    <xf numFmtId="0" fontId="65" fillId="0" borderId="16" xfId="1" applyFont="1" applyBorder="1" applyAlignment="1">
      <alignment horizontal="left" vertical="center"/>
    </xf>
    <xf numFmtId="0" fontId="65" fillId="0" borderId="0" xfId="1" applyFont="1" applyAlignment="1">
      <alignment horizontal="center" vertical="center"/>
    </xf>
    <xf numFmtId="0" fontId="65" fillId="0" borderId="0" xfId="2" applyFont="1" applyAlignment="1" applyProtection="1">
      <alignment horizontal="center" vertical="center"/>
      <protection hidden="1"/>
    </xf>
    <xf numFmtId="0" fontId="67" fillId="0" borderId="14" xfId="2" applyFont="1" applyBorder="1" applyAlignment="1">
      <alignment horizontal="center" vertical="center"/>
    </xf>
    <xf numFmtId="0" fontId="66" fillId="0" borderId="14" xfId="2" applyFont="1" applyBorder="1" applyAlignment="1">
      <alignment horizontal="center" vertical="center"/>
    </xf>
    <xf numFmtId="0" fontId="65" fillId="0" borderId="0" xfId="1" applyFont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0" fontId="18" fillId="0" borderId="18" xfId="1" applyFont="1" applyBorder="1" applyAlignment="1">
      <alignment horizontal="center" vertical="center"/>
    </xf>
    <xf numFmtId="0" fontId="18" fillId="0" borderId="18" xfId="1" applyFont="1" applyBorder="1" applyAlignment="1" applyProtection="1">
      <alignment horizontal="center" vertical="center"/>
      <protection hidden="1"/>
    </xf>
    <xf numFmtId="0" fontId="16" fillId="0" borderId="17" xfId="1" applyFont="1" applyBorder="1" applyAlignment="1">
      <alignment horizontal="center" vertical="center"/>
    </xf>
    <xf numFmtId="0" fontId="18" fillId="0" borderId="13" xfId="1" applyFont="1" applyBorder="1" applyAlignment="1">
      <alignment horizontal="left" vertical="center"/>
    </xf>
    <xf numFmtId="0" fontId="18" fillId="0" borderId="11" xfId="1" applyFont="1" applyBorder="1" applyAlignment="1">
      <alignment horizontal="center" vertical="center"/>
    </xf>
    <xf numFmtId="0" fontId="18" fillId="0" borderId="11" xfId="1" applyFont="1" applyBorder="1" applyAlignment="1" applyProtection="1">
      <alignment horizontal="center" vertical="center"/>
      <protection hidden="1"/>
    </xf>
    <xf numFmtId="0" fontId="16" fillId="0" borderId="10" xfId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  <protection hidden="1"/>
    </xf>
    <xf numFmtId="0" fontId="16" fillId="0" borderId="0" xfId="1" applyFont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8" fillId="0" borderId="11" xfId="1" applyFont="1" applyBorder="1" applyAlignment="1">
      <alignment horizontal="left" vertical="center"/>
    </xf>
    <xf numFmtId="0" fontId="16" fillId="0" borderId="11" xfId="1" applyFont="1" applyBorder="1" applyAlignment="1">
      <alignment horizontal="center" vertical="center"/>
    </xf>
    <xf numFmtId="0" fontId="18" fillId="0" borderId="0" xfId="2" applyFont="1" applyAlignment="1" applyProtection="1">
      <alignment horizontal="center" vertical="center"/>
      <protection hidden="1"/>
    </xf>
    <xf numFmtId="0" fontId="16" fillId="0" borderId="18" xfId="2" applyFont="1" applyBorder="1" applyAlignment="1">
      <alignment horizontal="center" vertical="center"/>
    </xf>
    <xf numFmtId="0" fontId="72" fillId="0" borderId="17" xfId="1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8" fillId="0" borderId="16" xfId="1" applyFont="1" applyBorder="1" applyAlignment="1">
      <alignment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0" xfId="2" applyFont="1" applyAlignment="1">
      <alignment horizontal="center" vertical="center" shrinkToFit="1"/>
    </xf>
    <xf numFmtId="0" fontId="16" fillId="0" borderId="14" xfId="2" applyFont="1" applyBorder="1" applyAlignment="1">
      <alignment horizontal="center" vertical="center" shrinkToFit="1"/>
    </xf>
    <xf numFmtId="0" fontId="72" fillId="0" borderId="14" xfId="2" applyFont="1" applyBorder="1" applyAlignment="1">
      <alignment horizontal="center" vertical="center"/>
    </xf>
    <xf numFmtId="0" fontId="73" fillId="0" borderId="16" xfId="1" applyFont="1" applyBorder="1" applyAlignment="1">
      <alignment horizontal="left" vertical="center"/>
    </xf>
    <xf numFmtId="0" fontId="18" fillId="0" borderId="16" xfId="1" applyFont="1" applyBorder="1" applyAlignment="1">
      <alignment vertical="center"/>
    </xf>
    <xf numFmtId="0" fontId="18" fillId="0" borderId="16" xfId="1" applyFont="1" applyBorder="1" applyAlignment="1">
      <alignment horizontal="center" vertical="center"/>
    </xf>
    <xf numFmtId="0" fontId="18" fillId="0" borderId="11" xfId="2" applyFont="1" applyBorder="1" applyAlignment="1" applyProtection="1">
      <alignment horizontal="center" vertical="center"/>
      <protection hidden="1"/>
    </xf>
    <xf numFmtId="0" fontId="18" fillId="0" borderId="18" xfId="2" applyFont="1" applyBorder="1" applyAlignment="1" applyProtection="1">
      <alignment horizontal="center" vertical="center"/>
      <protection hidden="1"/>
    </xf>
    <xf numFmtId="0" fontId="18" fillId="0" borderId="18" xfId="1" applyFont="1" applyBorder="1" applyAlignment="1">
      <alignment horizontal="left" vertical="center"/>
    </xf>
    <xf numFmtId="0" fontId="18" fillId="0" borderId="18" xfId="2" applyFont="1" applyBorder="1" applyAlignment="1">
      <alignment vertical="center" shrinkToFit="1"/>
    </xf>
    <xf numFmtId="0" fontId="16" fillId="0" borderId="18" xfId="2" applyFont="1" applyBorder="1" applyAlignment="1">
      <alignment horizontal="right" vertical="center"/>
    </xf>
    <xf numFmtId="0" fontId="18" fillId="0" borderId="16" xfId="2" applyFont="1" applyBorder="1" applyAlignment="1">
      <alignment vertical="center" shrinkToFit="1"/>
    </xf>
    <xf numFmtId="0" fontId="18" fillId="0" borderId="0" xfId="2" applyFont="1" applyAlignment="1">
      <alignment vertical="center" shrinkToFit="1"/>
    </xf>
    <xf numFmtId="0" fontId="16" fillId="0" borderId="0" xfId="2" applyFont="1" applyAlignment="1">
      <alignment horizontal="right" vertical="center"/>
    </xf>
    <xf numFmtId="0" fontId="18" fillId="0" borderId="11" xfId="2" applyFont="1" applyBorder="1">
      <alignment vertical="center"/>
    </xf>
    <xf numFmtId="0" fontId="16" fillId="0" borderId="11" xfId="2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20" xfId="1" applyFont="1" applyBorder="1" applyAlignment="1">
      <alignment vertical="center"/>
    </xf>
    <xf numFmtId="0" fontId="18" fillId="0" borderId="13" xfId="1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8" fillId="0" borderId="14" xfId="2" applyFont="1" applyBorder="1" applyAlignment="1">
      <alignment horizontal="center" vertical="center"/>
    </xf>
    <xf numFmtId="0" fontId="74" fillId="0" borderId="16" xfId="1" applyFont="1" applyBorder="1" applyAlignment="1">
      <alignment vertical="center" shrinkToFit="1"/>
    </xf>
    <xf numFmtId="0" fontId="74" fillId="0" borderId="0" xfId="1" applyFont="1" applyAlignment="1">
      <alignment vertical="center" shrinkToFit="1"/>
    </xf>
    <xf numFmtId="0" fontId="74" fillId="0" borderId="0" xfId="1" applyFont="1" applyAlignment="1">
      <alignment horizontal="right" vertical="center" shrinkToFit="1"/>
    </xf>
    <xf numFmtId="0" fontId="74" fillId="0" borderId="14" xfId="1" applyFont="1" applyBorder="1" applyAlignment="1">
      <alignment horizontal="center" vertical="center" shrinkToFit="1"/>
    </xf>
    <xf numFmtId="0" fontId="18" fillId="0" borderId="11" xfId="2" applyFont="1" applyBorder="1" applyAlignment="1">
      <alignment horizontal="right" vertical="center"/>
    </xf>
    <xf numFmtId="0" fontId="18" fillId="0" borderId="10" xfId="2" applyFont="1" applyBorder="1" applyAlignment="1">
      <alignment horizontal="center" vertical="center"/>
    </xf>
    <xf numFmtId="0" fontId="74" fillId="0" borderId="13" xfId="1" applyFont="1" applyBorder="1" applyAlignment="1">
      <alignment vertical="center" shrinkToFit="1"/>
    </xf>
    <xf numFmtId="0" fontId="74" fillId="0" borderId="11" xfId="1" applyFont="1" applyBorder="1" applyAlignment="1">
      <alignment vertical="center" shrinkToFit="1"/>
    </xf>
    <xf numFmtId="0" fontId="74" fillId="0" borderId="11" xfId="1" applyFont="1" applyBorder="1" applyAlignment="1">
      <alignment horizontal="right" vertical="center" shrinkToFit="1"/>
    </xf>
    <xf numFmtId="0" fontId="74" fillId="0" borderId="10" xfId="1" applyFont="1" applyBorder="1" applyAlignment="1">
      <alignment horizontal="center" vertical="center" shrinkToFit="1"/>
    </xf>
    <xf numFmtId="0" fontId="55" fillId="0" borderId="28" xfId="1" applyFont="1" applyBorder="1" applyAlignment="1">
      <alignment vertical="center" shrinkToFit="1"/>
    </xf>
    <xf numFmtId="0" fontId="55" fillId="0" borderId="21" xfId="1" applyFont="1" applyBorder="1" applyAlignment="1">
      <alignment vertical="center" shrinkToFit="1"/>
    </xf>
    <xf numFmtId="0" fontId="55" fillId="0" borderId="7" xfId="1" applyFont="1" applyBorder="1" applyAlignment="1">
      <alignment vertical="center" shrinkToFit="1"/>
    </xf>
    <xf numFmtId="0" fontId="55" fillId="0" borderId="6" xfId="1" applyFont="1" applyBorder="1" applyAlignment="1">
      <alignment horizontal="center" vertical="center" shrinkToFit="1"/>
    </xf>
    <xf numFmtId="0" fontId="68" fillId="0" borderId="28" xfId="1" applyFont="1" applyBorder="1" applyAlignment="1">
      <alignment vertical="center" shrinkToFit="1"/>
    </xf>
    <xf numFmtId="0" fontId="55" fillId="0" borderId="31" xfId="1" applyFont="1" applyBorder="1" applyAlignment="1">
      <alignment vertical="center" shrinkToFit="1"/>
    </xf>
    <xf numFmtId="0" fontId="55" fillId="0" borderId="32" xfId="1" applyFont="1" applyBorder="1" applyAlignment="1">
      <alignment vertical="center" shrinkToFit="1"/>
    </xf>
    <xf numFmtId="0" fontId="55" fillId="0" borderId="33" xfId="1" applyFont="1" applyBorder="1" applyAlignment="1">
      <alignment vertical="center" shrinkToFit="1"/>
    </xf>
    <xf numFmtId="0" fontId="55" fillId="0" borderId="9" xfId="1" applyFont="1" applyBorder="1" applyAlignment="1">
      <alignment horizontal="center" vertical="center" shrinkToFit="1"/>
    </xf>
    <xf numFmtId="0" fontId="75" fillId="5" borderId="32" xfId="1" applyFont="1" applyFill="1" applyBorder="1" applyAlignment="1">
      <alignment vertical="center" shrinkToFit="1"/>
    </xf>
    <xf numFmtId="0" fontId="69" fillId="0" borderId="18" xfId="2" applyFont="1" applyBorder="1" applyAlignment="1" applyProtection="1">
      <alignment horizontal="center" vertical="center"/>
      <protection hidden="1"/>
    </xf>
    <xf numFmtId="0" fontId="18" fillId="0" borderId="13" xfId="1" applyFont="1" applyBorder="1" applyAlignment="1">
      <alignment vertical="center"/>
    </xf>
    <xf numFmtId="0" fontId="46" fillId="0" borderId="28" xfId="1" applyFont="1" applyBorder="1" applyAlignment="1">
      <alignment vertical="center" shrinkToFit="1"/>
    </xf>
    <xf numFmtId="0" fontId="57" fillId="0" borderId="21" xfId="1" applyFont="1" applyBorder="1" applyAlignment="1">
      <alignment vertical="center" shrinkToFit="1"/>
    </xf>
    <xf numFmtId="0" fontId="57" fillId="5" borderId="6" xfId="1" applyFont="1" applyFill="1" applyBorder="1" applyAlignment="1">
      <alignment horizontal="center" vertical="center" shrinkToFit="1"/>
    </xf>
    <xf numFmtId="0" fontId="65" fillId="0" borderId="16" xfId="2" applyFont="1" applyBorder="1" applyAlignment="1">
      <alignment vertical="center" shrinkToFit="1"/>
    </xf>
    <xf numFmtId="0" fontId="65" fillId="0" borderId="0" xfId="2" applyFont="1" applyAlignment="1">
      <alignment vertical="center" shrinkToFit="1"/>
    </xf>
    <xf numFmtId="0" fontId="66" fillId="0" borderId="0" xfId="2" applyFont="1" applyAlignment="1">
      <alignment horizontal="right" vertical="center"/>
    </xf>
    <xf numFmtId="0" fontId="76" fillId="5" borderId="0" xfId="6" applyFont="1" applyFill="1" applyAlignment="1">
      <alignment vertical="center"/>
    </xf>
    <xf numFmtId="184" fontId="78" fillId="5" borderId="0" xfId="6" applyNumberFormat="1" applyFont="1" applyFill="1" applyAlignment="1">
      <alignment horizontal="center" vertical="center" shrinkToFit="1"/>
    </xf>
    <xf numFmtId="0" fontId="79" fillId="5" borderId="0" xfId="6" applyFont="1" applyFill="1" applyAlignment="1">
      <alignment horizontal="center" vertical="center"/>
    </xf>
    <xf numFmtId="0" fontId="25" fillId="0" borderId="0" xfId="7" applyFont="1"/>
    <xf numFmtId="0" fontId="65" fillId="0" borderId="16" xfId="2" applyFont="1" applyBorder="1" applyAlignment="1">
      <alignment horizontal="left" vertical="center"/>
    </xf>
    <xf numFmtId="0" fontId="65" fillId="0" borderId="0" xfId="2" applyFont="1" applyAlignment="1">
      <alignment horizontal="center" vertical="center"/>
    </xf>
    <xf numFmtId="0" fontId="65" fillId="0" borderId="16" xfId="2" applyFont="1" applyBorder="1">
      <alignment vertical="center"/>
    </xf>
    <xf numFmtId="0" fontId="65" fillId="0" borderId="0" xfId="2" applyFont="1">
      <alignment vertical="center"/>
    </xf>
    <xf numFmtId="0" fontId="65" fillId="0" borderId="16" xfId="1" applyFont="1" applyBorder="1" applyAlignment="1">
      <alignment vertical="center"/>
    </xf>
    <xf numFmtId="0" fontId="66" fillId="0" borderId="0" xfId="2" applyFont="1" applyAlignment="1" applyProtection="1">
      <alignment horizontal="center" vertical="center"/>
      <protection hidden="1"/>
    </xf>
    <xf numFmtId="0" fontId="66" fillId="0" borderId="0" xfId="2" applyFont="1" applyAlignment="1">
      <alignment horizontal="center" vertical="center"/>
    </xf>
    <xf numFmtId="0" fontId="58" fillId="0" borderId="18" xfId="1" applyFont="1" applyBorder="1" applyAlignment="1">
      <alignment horizontal="center" vertical="center"/>
    </xf>
    <xf numFmtId="0" fontId="82" fillId="5" borderId="0" xfId="6" applyFont="1" applyFill="1" applyAlignment="1">
      <alignment vertical="center"/>
    </xf>
    <xf numFmtId="0" fontId="72" fillId="0" borderId="18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83" fillId="0" borderId="16" xfId="1" applyFont="1" applyBorder="1" applyAlignment="1">
      <alignment horizontal="left" vertical="center"/>
    </xf>
    <xf numFmtId="0" fontId="58" fillId="0" borderId="0" xfId="1" applyFont="1" applyAlignment="1">
      <alignment horizontal="center" vertical="center"/>
    </xf>
    <xf numFmtId="0" fontId="38" fillId="2" borderId="7" xfId="7" applyFont="1" applyFill="1" applyBorder="1" applyAlignment="1">
      <alignment horizontal="center" vertical="center"/>
    </xf>
    <xf numFmtId="0" fontId="23" fillId="4" borderId="0" xfId="7" applyFont="1" applyFill="1"/>
    <xf numFmtId="0" fontId="18" fillId="8" borderId="20" xfId="1" applyFont="1" applyFill="1" applyBorder="1" applyAlignment="1">
      <alignment vertical="center"/>
    </xf>
    <xf numFmtId="0" fontId="18" fillId="8" borderId="18" xfId="1" applyFont="1" applyFill="1" applyBorder="1" applyAlignment="1">
      <alignment horizontal="center" vertical="center"/>
    </xf>
    <xf numFmtId="0" fontId="18" fillId="8" borderId="18" xfId="2" applyFont="1" applyFill="1" applyBorder="1" applyAlignment="1" applyProtection="1">
      <alignment horizontal="center" vertical="center"/>
      <protection hidden="1"/>
    </xf>
    <xf numFmtId="0" fontId="16" fillId="8" borderId="17" xfId="1" applyFont="1" applyFill="1" applyBorder="1" applyAlignment="1">
      <alignment horizontal="center" vertical="center"/>
    </xf>
    <xf numFmtId="0" fontId="18" fillId="8" borderId="16" xfId="1" applyFont="1" applyFill="1" applyBorder="1" applyAlignment="1">
      <alignment vertical="center"/>
    </xf>
    <xf numFmtId="0" fontId="18" fillId="8" borderId="0" xfId="1" applyFont="1" applyFill="1" applyAlignment="1">
      <alignment horizontal="center" vertical="center"/>
    </xf>
    <xf numFmtId="0" fontId="16" fillId="8" borderId="0" xfId="2" applyFont="1" applyFill="1" applyAlignment="1" applyProtection="1">
      <alignment horizontal="center" vertical="center"/>
      <protection hidden="1"/>
    </xf>
    <xf numFmtId="0" fontId="16" fillId="8" borderId="14" xfId="2" applyFont="1" applyFill="1" applyBorder="1" applyAlignment="1">
      <alignment horizontal="center" vertical="center"/>
    </xf>
    <xf numFmtId="0" fontId="18" fillId="8" borderId="16" xfId="1" applyFont="1" applyFill="1" applyBorder="1" applyAlignment="1">
      <alignment horizontal="left" vertical="center"/>
    </xf>
    <xf numFmtId="0" fontId="18" fillId="8" borderId="16" xfId="2" applyFont="1" applyFill="1" applyBorder="1">
      <alignment vertical="center"/>
    </xf>
    <xf numFmtId="0" fontId="18" fillId="8" borderId="0" xfId="2" applyFont="1" applyFill="1" applyAlignment="1">
      <alignment horizontal="left" vertical="center"/>
    </xf>
    <xf numFmtId="0" fontId="18" fillId="8" borderId="0" xfId="2" applyFont="1" applyFill="1" applyAlignment="1" applyProtection="1">
      <alignment horizontal="center" vertical="center"/>
      <protection hidden="1"/>
    </xf>
    <xf numFmtId="0" fontId="18" fillId="8" borderId="16" xfId="1" applyFont="1" applyFill="1" applyBorder="1" applyAlignment="1">
      <alignment horizontal="center" vertical="center"/>
    </xf>
    <xf numFmtId="0" fontId="18" fillId="8" borderId="0" xfId="2" applyFont="1" applyFill="1">
      <alignment vertical="center"/>
    </xf>
    <xf numFmtId="0" fontId="18" fillId="8" borderId="0" xfId="2" applyFont="1" applyFill="1" applyAlignment="1">
      <alignment horizontal="center" vertical="center"/>
    </xf>
    <xf numFmtId="0" fontId="16" fillId="8" borderId="0" xfId="2" applyFont="1" applyFill="1" applyAlignment="1">
      <alignment horizontal="right" vertical="center"/>
    </xf>
    <xf numFmtId="0" fontId="18" fillId="8" borderId="11" xfId="2" applyFont="1" applyFill="1" applyBorder="1">
      <alignment vertical="center"/>
    </xf>
    <xf numFmtId="0" fontId="18" fillId="8" borderId="11" xfId="2" applyFont="1" applyFill="1" applyBorder="1" applyAlignment="1">
      <alignment horizontal="center" vertical="center"/>
    </xf>
    <xf numFmtId="0" fontId="16" fillId="8" borderId="11" xfId="2" applyFont="1" applyFill="1" applyBorder="1" applyAlignment="1">
      <alignment horizontal="right" vertical="center"/>
    </xf>
    <xf numFmtId="0" fontId="16" fillId="8" borderId="10" xfId="2" applyFont="1" applyFill="1" applyBorder="1" applyAlignment="1">
      <alignment horizontal="center" vertical="center"/>
    </xf>
    <xf numFmtId="0" fontId="18" fillId="8" borderId="20" xfId="1" applyFont="1" applyFill="1" applyBorder="1" applyAlignment="1">
      <alignment horizontal="left" vertical="center"/>
    </xf>
    <xf numFmtId="0" fontId="18" fillId="8" borderId="18" xfId="1" applyFont="1" applyFill="1" applyBorder="1" applyAlignment="1" applyProtection="1">
      <alignment horizontal="center" vertical="center"/>
      <protection hidden="1"/>
    </xf>
    <xf numFmtId="0" fontId="18" fillId="8" borderId="0" xfId="1" applyFont="1" applyFill="1" applyAlignment="1">
      <alignment horizontal="left" vertical="center"/>
    </xf>
    <xf numFmtId="0" fontId="72" fillId="8" borderId="14" xfId="2" applyFont="1" applyFill="1" applyBorder="1" applyAlignment="1">
      <alignment horizontal="center" vertical="center"/>
    </xf>
    <xf numFmtId="0" fontId="65" fillId="8" borderId="16" xfId="1" applyFont="1" applyFill="1" applyBorder="1" applyAlignment="1">
      <alignment horizontal="left" vertical="center"/>
    </xf>
    <xf numFmtId="0" fontId="65" fillId="8" borderId="0" xfId="1" applyFont="1" applyFill="1" applyAlignment="1">
      <alignment horizontal="center" vertical="center"/>
    </xf>
    <xf numFmtId="0" fontId="65" fillId="8" borderId="0" xfId="2" applyFont="1" applyFill="1" applyAlignment="1" applyProtection="1">
      <alignment horizontal="center" vertical="center"/>
      <protection hidden="1"/>
    </xf>
    <xf numFmtId="0" fontId="66" fillId="8" borderId="14" xfId="2" applyFont="1" applyFill="1" applyBorder="1" applyAlignment="1">
      <alignment horizontal="center" vertical="center"/>
    </xf>
    <xf numFmtId="0" fontId="65" fillId="8" borderId="0" xfId="1" applyFont="1" applyFill="1" applyAlignment="1">
      <alignment horizontal="left" vertical="center"/>
    </xf>
    <xf numFmtId="0" fontId="67" fillId="8" borderId="14" xfId="2" applyFont="1" applyFill="1" applyBorder="1" applyAlignment="1">
      <alignment horizontal="center" vertical="center"/>
    </xf>
    <xf numFmtId="0" fontId="18" fillId="8" borderId="16" xfId="2" applyFont="1" applyFill="1" applyBorder="1" applyAlignment="1">
      <alignment horizontal="left" vertical="center"/>
    </xf>
    <xf numFmtId="0" fontId="57" fillId="8" borderId="28" xfId="1" applyFont="1" applyFill="1" applyBorder="1" applyAlignment="1">
      <alignment horizontal="center" vertical="center" shrinkToFit="1"/>
    </xf>
    <xf numFmtId="0" fontId="57" fillId="8" borderId="21" xfId="1" applyFont="1" applyFill="1" applyBorder="1" applyAlignment="1">
      <alignment vertical="center" shrinkToFit="1"/>
    </xf>
    <xf numFmtId="0" fontId="18" fillId="8" borderId="18" xfId="1" applyFont="1" applyFill="1" applyBorder="1" applyAlignment="1">
      <alignment horizontal="left" vertical="center"/>
    </xf>
    <xf numFmtId="0" fontId="18" fillId="8" borderId="13" xfId="1" applyFont="1" applyFill="1" applyBorder="1" applyAlignment="1">
      <alignment horizontal="left" vertical="center"/>
    </xf>
    <xf numFmtId="0" fontId="18" fillId="8" borderId="11" xfId="1" applyFont="1" applyFill="1" applyBorder="1" applyAlignment="1">
      <alignment horizontal="left" vertical="center"/>
    </xf>
    <xf numFmtId="0" fontId="18" fillId="8" borderId="11" xfId="2" applyFont="1" applyFill="1" applyBorder="1" applyAlignment="1" applyProtection="1">
      <alignment horizontal="center" vertical="center"/>
      <protection hidden="1"/>
    </xf>
    <xf numFmtId="0" fontId="16" fillId="8" borderId="0" xfId="2" applyFont="1" applyFill="1" applyAlignment="1">
      <alignment horizontal="center" vertical="center"/>
    </xf>
    <xf numFmtId="0" fontId="16" fillId="8" borderId="11" xfId="2" applyFont="1" applyFill="1" applyBorder="1" applyAlignment="1">
      <alignment horizontal="center" vertical="center"/>
    </xf>
    <xf numFmtId="0" fontId="18" fillId="8" borderId="11" xfId="1" applyFont="1" applyFill="1" applyBorder="1" applyAlignment="1">
      <alignment horizontal="center" vertical="center"/>
    </xf>
    <xf numFmtId="0" fontId="18" fillId="8" borderId="11" xfId="1" applyFont="1" applyFill="1" applyBorder="1" applyAlignment="1" applyProtection="1">
      <alignment horizontal="center" vertical="center"/>
      <protection hidden="1"/>
    </xf>
    <xf numFmtId="0" fontId="16" fillId="8" borderId="10" xfId="1" applyFont="1" applyFill="1" applyBorder="1" applyAlignment="1">
      <alignment horizontal="center" vertical="center"/>
    </xf>
    <xf numFmtId="0" fontId="18" fillId="8" borderId="0" xfId="1" applyFont="1" applyFill="1" applyAlignment="1" applyProtection="1">
      <alignment horizontal="center" vertical="center"/>
      <protection hidden="1"/>
    </xf>
    <xf numFmtId="0" fontId="16" fillId="8" borderId="14" xfId="1" applyFont="1" applyFill="1" applyBorder="1" applyAlignment="1">
      <alignment horizontal="center" vertical="center"/>
    </xf>
    <xf numFmtId="0" fontId="16" fillId="8" borderId="17" xfId="2" applyFont="1" applyFill="1" applyBorder="1" applyAlignment="1">
      <alignment horizontal="center" vertical="center"/>
    </xf>
    <xf numFmtId="0" fontId="52" fillId="8" borderId="16" xfId="1" applyFont="1" applyFill="1" applyBorder="1" applyAlignment="1">
      <alignment horizontal="left" vertical="center"/>
    </xf>
    <xf numFmtId="0" fontId="18" fillId="8" borderId="13" xfId="1" applyFont="1" applyFill="1" applyBorder="1" applyAlignment="1">
      <alignment horizontal="center" vertical="center"/>
    </xf>
    <xf numFmtId="0" fontId="65" fillId="8" borderId="16" xfId="1" applyFont="1" applyFill="1" applyBorder="1" applyAlignment="1">
      <alignment vertical="center"/>
    </xf>
    <xf numFmtId="0" fontId="66" fillId="8" borderId="0" xfId="2" applyFont="1" applyFill="1" applyAlignment="1" applyProtection="1">
      <alignment horizontal="center" vertical="center"/>
      <protection hidden="1"/>
    </xf>
    <xf numFmtId="0" fontId="74" fillId="8" borderId="16" xfId="1" applyFont="1" applyFill="1" applyBorder="1" applyAlignment="1">
      <alignment vertical="center" shrinkToFit="1"/>
    </xf>
    <xf numFmtId="0" fontId="74" fillId="8" borderId="0" xfId="1" applyFont="1" applyFill="1" applyAlignment="1">
      <alignment vertical="center" shrinkToFit="1"/>
    </xf>
    <xf numFmtId="0" fontId="74" fillId="8" borderId="0" xfId="1" applyFont="1" applyFill="1" applyAlignment="1">
      <alignment horizontal="right" vertical="center" shrinkToFit="1"/>
    </xf>
    <xf numFmtId="0" fontId="74" fillId="8" borderId="14" xfId="1" applyFont="1" applyFill="1" applyBorder="1" applyAlignment="1">
      <alignment horizontal="center" vertical="center" shrinkToFit="1"/>
    </xf>
    <xf numFmtId="0" fontId="74" fillId="8" borderId="13" xfId="1" applyFont="1" applyFill="1" applyBorder="1" applyAlignment="1">
      <alignment vertical="center" shrinkToFit="1"/>
    </xf>
    <xf numFmtId="0" fontId="74" fillId="8" borderId="11" xfId="1" applyFont="1" applyFill="1" applyBorder="1" applyAlignment="1">
      <alignment vertical="center" shrinkToFit="1"/>
    </xf>
    <xf numFmtId="0" fontId="74" fillId="8" borderId="11" xfId="1" applyFont="1" applyFill="1" applyBorder="1" applyAlignment="1">
      <alignment horizontal="right" vertical="center" shrinkToFit="1"/>
    </xf>
    <xf numFmtId="0" fontId="74" fillId="8" borderId="10" xfId="1" applyFont="1" applyFill="1" applyBorder="1" applyAlignment="1">
      <alignment horizontal="center" vertical="center" shrinkToFit="1"/>
    </xf>
    <xf numFmtId="0" fontId="18" fillId="4" borderId="20" xfId="1" applyFont="1" applyFill="1" applyBorder="1" applyAlignment="1">
      <alignment vertical="center"/>
    </xf>
    <xf numFmtId="0" fontId="18" fillId="4" borderId="18" xfId="1" applyFont="1" applyFill="1" applyBorder="1" applyAlignment="1">
      <alignment horizontal="center" vertical="center"/>
    </xf>
    <xf numFmtId="0" fontId="69" fillId="4" borderId="18" xfId="2" applyFont="1" applyFill="1" applyBorder="1" applyAlignment="1" applyProtection="1">
      <alignment horizontal="center" vertical="center"/>
      <protection hidden="1"/>
    </xf>
    <xf numFmtId="0" fontId="16" fillId="4" borderId="17" xfId="1" applyFont="1" applyFill="1" applyBorder="1" applyAlignment="1">
      <alignment horizontal="center" vertical="center"/>
    </xf>
    <xf numFmtId="0" fontId="18" fillId="4" borderId="16" xfId="1" applyFont="1" applyFill="1" applyBorder="1" applyAlignment="1">
      <alignment vertical="center"/>
    </xf>
    <xf numFmtId="0" fontId="18" fillId="4" borderId="0" xfId="1" applyFont="1" applyFill="1" applyAlignment="1">
      <alignment horizontal="center" vertical="center"/>
    </xf>
    <xf numFmtId="0" fontId="16" fillId="4" borderId="0" xfId="2" applyFont="1" applyFill="1" applyAlignment="1" applyProtection="1">
      <alignment horizontal="center" vertical="center"/>
      <protection hidden="1"/>
    </xf>
    <xf numFmtId="0" fontId="16" fillId="4" borderId="14" xfId="2" applyFont="1" applyFill="1" applyBorder="1" applyAlignment="1">
      <alignment horizontal="center" vertical="center"/>
    </xf>
    <xf numFmtId="0" fontId="18" fillId="4" borderId="0" xfId="2" applyFont="1" applyFill="1" applyAlignment="1" applyProtection="1">
      <alignment horizontal="center" vertical="center"/>
      <protection hidden="1"/>
    </xf>
    <xf numFmtId="0" fontId="18" fillId="4" borderId="16" xfId="1" applyFont="1" applyFill="1" applyBorder="1" applyAlignment="1">
      <alignment horizontal="left" vertical="center"/>
    </xf>
    <xf numFmtId="0" fontId="18" fillId="4" borderId="16" xfId="2" applyFont="1" applyFill="1" applyBorder="1">
      <alignment vertical="center"/>
    </xf>
    <xf numFmtId="0" fontId="18" fillId="4" borderId="0" xfId="2" applyFont="1" applyFill="1" applyAlignment="1">
      <alignment horizontal="left" vertical="center"/>
    </xf>
    <xf numFmtId="0" fontId="18" fillId="4" borderId="16" xfId="1" applyFont="1" applyFill="1" applyBorder="1" applyAlignment="1">
      <alignment horizontal="center" vertical="center"/>
    </xf>
    <xf numFmtId="0" fontId="18" fillId="4" borderId="0" xfId="2" applyFont="1" applyFill="1">
      <alignment vertical="center"/>
    </xf>
    <xf numFmtId="0" fontId="18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8" fillId="4" borderId="11" xfId="2" applyFont="1" applyFill="1" applyBorder="1">
      <alignment vertical="center"/>
    </xf>
    <xf numFmtId="0" fontId="18" fillId="4" borderId="11" xfId="2" applyFont="1" applyFill="1" applyBorder="1" applyAlignment="1">
      <alignment horizontal="center" vertical="center"/>
    </xf>
    <xf numFmtId="0" fontId="16" fillId="4" borderId="11" xfId="2" applyFont="1" applyFill="1" applyBorder="1" applyAlignment="1">
      <alignment horizontal="right" vertical="center"/>
    </xf>
    <xf numFmtId="0" fontId="16" fillId="4" borderId="10" xfId="2" applyFont="1" applyFill="1" applyBorder="1" applyAlignment="1">
      <alignment horizontal="center" vertical="center"/>
    </xf>
    <xf numFmtId="0" fontId="18" fillId="4" borderId="18" xfId="2" applyFont="1" applyFill="1" applyBorder="1" applyAlignment="1" applyProtection="1">
      <alignment horizontal="center" vertical="center"/>
      <protection hidden="1"/>
    </xf>
    <xf numFmtId="0" fontId="18" fillId="4" borderId="13" xfId="1" applyFont="1" applyFill="1" applyBorder="1" applyAlignment="1">
      <alignment vertical="center"/>
    </xf>
    <xf numFmtId="0" fontId="18" fillId="4" borderId="11" xfId="1" applyFont="1" applyFill="1" applyBorder="1" applyAlignment="1">
      <alignment horizontal="center" vertical="center"/>
    </xf>
    <xf numFmtId="0" fontId="74" fillId="4" borderId="16" xfId="1" applyFont="1" applyFill="1" applyBorder="1" applyAlignment="1">
      <alignment vertical="center" shrinkToFit="1"/>
    </xf>
    <xf numFmtId="0" fontId="74" fillId="4" borderId="0" xfId="1" applyFont="1" applyFill="1" applyAlignment="1">
      <alignment vertical="center" shrinkToFit="1"/>
    </xf>
    <xf numFmtId="0" fontId="74" fillId="4" borderId="0" xfId="1" applyFont="1" applyFill="1" applyAlignment="1">
      <alignment horizontal="right" vertical="center" shrinkToFit="1"/>
    </xf>
    <xf numFmtId="0" fontId="74" fillId="4" borderId="14" xfId="1" applyFont="1" applyFill="1" applyBorder="1" applyAlignment="1">
      <alignment horizontal="center" vertical="center" shrinkToFit="1"/>
    </xf>
    <xf numFmtId="0" fontId="74" fillId="4" borderId="13" xfId="1" applyFont="1" applyFill="1" applyBorder="1" applyAlignment="1">
      <alignment vertical="center" shrinkToFit="1"/>
    </xf>
    <xf numFmtId="0" fontId="74" fillId="4" borderId="11" xfId="1" applyFont="1" applyFill="1" applyBorder="1" applyAlignment="1">
      <alignment vertical="center" shrinkToFit="1"/>
    </xf>
    <xf numFmtId="0" fontId="74" fillId="4" borderId="11" xfId="1" applyFont="1" applyFill="1" applyBorder="1" applyAlignment="1">
      <alignment horizontal="right" vertical="center" shrinkToFit="1"/>
    </xf>
    <xf numFmtId="0" fontId="74" fillId="4" borderId="10" xfId="1" applyFont="1" applyFill="1" applyBorder="1" applyAlignment="1">
      <alignment horizontal="center" vertical="center" shrinkToFit="1"/>
    </xf>
    <xf numFmtId="0" fontId="18" fillId="4" borderId="13" xfId="1" applyFont="1" applyFill="1" applyBorder="1" applyAlignment="1">
      <alignment horizontal="center" vertical="center"/>
    </xf>
    <xf numFmtId="0" fontId="18" fillId="4" borderId="0" xfId="2" applyFont="1" applyFill="1" applyAlignment="1">
      <alignment horizontal="right" vertical="center"/>
    </xf>
    <xf numFmtId="0" fontId="18" fillId="4" borderId="14" xfId="2" applyFont="1" applyFill="1" applyBorder="1" applyAlignment="1">
      <alignment horizontal="center" vertical="center"/>
    </xf>
    <xf numFmtId="0" fontId="18" fillId="4" borderId="13" xfId="2" applyFont="1" applyFill="1" applyBorder="1">
      <alignment vertical="center"/>
    </xf>
    <xf numFmtId="0" fontId="18" fillId="4" borderId="11" xfId="2" applyFont="1" applyFill="1" applyBorder="1" applyAlignment="1">
      <alignment horizontal="right" vertical="center"/>
    </xf>
    <xf numFmtId="0" fontId="18" fillId="4" borderId="10" xfId="2" applyFont="1" applyFill="1" applyBorder="1" applyAlignment="1">
      <alignment horizontal="center" vertical="center"/>
    </xf>
    <xf numFmtId="0" fontId="18" fillId="4" borderId="16" xfId="2" applyFont="1" applyFill="1" applyBorder="1" applyAlignment="1">
      <alignment horizontal="left" vertical="center"/>
    </xf>
    <xf numFmtId="0" fontId="18" fillId="4" borderId="18" xfId="1" applyFont="1" applyFill="1" applyBorder="1" applyAlignment="1" applyProtection="1">
      <alignment horizontal="center" vertical="center"/>
      <protection hidden="1"/>
    </xf>
    <xf numFmtId="0" fontId="18" fillId="4" borderId="0" xfId="1" applyFont="1" applyFill="1" applyAlignment="1">
      <alignment horizontal="left" vertical="center"/>
    </xf>
    <xf numFmtId="0" fontId="72" fillId="4" borderId="14" xfId="2" applyFont="1" applyFill="1" applyBorder="1" applyAlignment="1">
      <alignment horizontal="center" vertical="center"/>
    </xf>
    <xf numFmtId="0" fontId="65" fillId="4" borderId="16" xfId="1" applyFont="1" applyFill="1" applyBorder="1" applyAlignment="1">
      <alignment horizontal="left" vertical="center"/>
    </xf>
    <xf numFmtId="0" fontId="65" fillId="4" borderId="0" xfId="1" applyFont="1" applyFill="1" applyAlignment="1">
      <alignment horizontal="center" vertical="center"/>
    </xf>
    <xf numFmtId="0" fontId="65" fillId="4" borderId="0" xfId="2" applyFont="1" applyFill="1" applyAlignment="1" applyProtection="1">
      <alignment horizontal="center" vertical="center"/>
      <protection hidden="1"/>
    </xf>
    <xf numFmtId="0" fontId="66" fillId="4" borderId="14" xfId="2" applyFont="1" applyFill="1" applyBorder="1" applyAlignment="1">
      <alignment horizontal="center" vertical="center"/>
    </xf>
    <xf numFmtId="0" fontId="18" fillId="4" borderId="20" xfId="1" applyFont="1" applyFill="1" applyBorder="1" applyAlignment="1">
      <alignment horizontal="left" vertical="center"/>
    </xf>
    <xf numFmtId="0" fontId="18" fillId="7" borderId="20" xfId="1" applyFont="1" applyFill="1" applyBorder="1" applyAlignment="1">
      <alignment vertical="center"/>
    </xf>
    <xf numFmtId="0" fontId="18" fillId="7" borderId="18" xfId="1" applyFont="1" applyFill="1" applyBorder="1" applyAlignment="1">
      <alignment horizontal="center" vertical="center"/>
    </xf>
    <xf numFmtId="0" fontId="16" fillId="7" borderId="17" xfId="1" applyFont="1" applyFill="1" applyBorder="1" applyAlignment="1">
      <alignment horizontal="center" vertical="center"/>
    </xf>
    <xf numFmtId="0" fontId="18" fillId="7" borderId="16" xfId="1" applyFont="1" applyFill="1" applyBorder="1" applyAlignment="1">
      <alignment vertical="center"/>
    </xf>
    <xf numFmtId="0" fontId="18" fillId="7" borderId="0" xfId="1" applyFont="1" applyFill="1" applyAlignment="1">
      <alignment horizontal="center" vertical="center"/>
    </xf>
    <xf numFmtId="0" fontId="16" fillId="7" borderId="0" xfId="2" applyFont="1" applyFill="1" applyAlignment="1" applyProtection="1">
      <alignment horizontal="center" vertical="center"/>
      <protection hidden="1"/>
    </xf>
    <xf numFmtId="0" fontId="16" fillId="7" borderId="14" xfId="2" applyFont="1" applyFill="1" applyBorder="1" applyAlignment="1">
      <alignment horizontal="center" vertical="center"/>
    </xf>
    <xf numFmtId="0" fontId="18" fillId="7" borderId="0" xfId="2" applyFont="1" applyFill="1" applyAlignment="1" applyProtection="1">
      <alignment horizontal="center" vertical="center"/>
      <protection hidden="1"/>
    </xf>
    <xf numFmtId="0" fontId="18" fillId="7" borderId="16" xfId="1" applyFont="1" applyFill="1" applyBorder="1" applyAlignment="1">
      <alignment horizontal="left" vertical="center"/>
    </xf>
    <xf numFmtId="0" fontId="18" fillId="7" borderId="16" xfId="1" applyFont="1" applyFill="1" applyBorder="1" applyAlignment="1">
      <alignment horizontal="center" vertical="center"/>
    </xf>
    <xf numFmtId="0" fontId="18" fillId="7" borderId="13" xfId="1" applyFont="1" applyFill="1" applyBorder="1" applyAlignment="1">
      <alignment horizontal="center" vertical="center"/>
    </xf>
    <xf numFmtId="0" fontId="18" fillId="7" borderId="11" xfId="1" applyFont="1" applyFill="1" applyBorder="1" applyAlignment="1">
      <alignment horizontal="center" vertical="center"/>
    </xf>
    <xf numFmtId="0" fontId="18" fillId="7" borderId="0" xfId="2" applyFont="1" applyFill="1">
      <alignment vertical="center"/>
    </xf>
    <xf numFmtId="0" fontId="18" fillId="7" borderId="0" xfId="2" applyFont="1" applyFill="1" applyAlignment="1">
      <alignment horizontal="right" vertical="center"/>
    </xf>
    <xf numFmtId="0" fontId="18" fillId="7" borderId="14" xfId="2" applyFont="1" applyFill="1" applyBorder="1" applyAlignment="1">
      <alignment horizontal="center" vertical="center"/>
    </xf>
    <xf numFmtId="0" fontId="18" fillId="7" borderId="11" xfId="2" applyFont="1" applyFill="1" applyBorder="1">
      <alignment vertical="center"/>
    </xf>
    <xf numFmtId="0" fontId="18" fillId="7" borderId="11" xfId="2" applyFont="1" applyFill="1" applyBorder="1" applyAlignment="1">
      <alignment horizontal="right" vertical="center"/>
    </xf>
    <xf numFmtId="0" fontId="18" fillId="7" borderId="10" xfId="2" applyFont="1" applyFill="1" applyBorder="1" applyAlignment="1">
      <alignment horizontal="center" vertical="center"/>
    </xf>
    <xf numFmtId="181" fontId="31" fillId="0" borderId="39" xfId="9" applyNumberFormat="1" applyFont="1" applyBorder="1" applyAlignment="1" applyProtection="1">
      <alignment horizontal="center" vertical="center" shrinkToFit="1"/>
      <protection hidden="1"/>
    </xf>
    <xf numFmtId="181" fontId="31" fillId="0" borderId="31" xfId="9" applyNumberFormat="1" applyFont="1" applyBorder="1" applyAlignment="1" applyProtection="1">
      <alignment horizontal="center" vertical="center" shrinkToFit="1"/>
      <protection hidden="1"/>
    </xf>
    <xf numFmtId="0" fontId="38" fillId="0" borderId="34" xfId="9" applyFont="1" applyBorder="1" applyAlignment="1" applyProtection="1">
      <alignment horizontal="center" vertical="center" shrinkToFit="1"/>
      <protection hidden="1"/>
    </xf>
    <xf numFmtId="0" fontId="38" fillId="0" borderId="33" xfId="9" applyFont="1" applyBorder="1" applyAlignment="1" applyProtection="1">
      <alignment horizontal="center" vertical="center" shrinkToFit="1"/>
      <protection hidden="1"/>
    </xf>
    <xf numFmtId="0" fontId="30" fillId="2" borderId="34" xfId="9" applyFont="1" applyFill="1" applyBorder="1" applyAlignment="1" applyProtection="1">
      <alignment horizontal="center" vertical="center" shrinkToFit="1"/>
      <protection hidden="1"/>
    </xf>
    <xf numFmtId="0" fontId="30" fillId="2" borderId="33" xfId="9" applyFont="1" applyFill="1" applyBorder="1" applyAlignment="1" applyProtection="1">
      <alignment horizontal="center" vertical="center" shrinkToFit="1"/>
      <protection hidden="1"/>
    </xf>
    <xf numFmtId="0" fontId="30" fillId="2" borderId="34" xfId="9" applyFont="1" applyFill="1" applyBorder="1" applyAlignment="1" applyProtection="1">
      <alignment horizontal="center" vertical="center" wrapText="1" shrinkToFit="1"/>
      <protection hidden="1"/>
    </xf>
    <xf numFmtId="0" fontId="30" fillId="2" borderId="33" xfId="9" applyFont="1" applyFill="1" applyBorder="1" applyAlignment="1" applyProtection="1">
      <alignment horizontal="center" vertical="center" wrapText="1" shrinkToFit="1"/>
      <protection hidden="1"/>
    </xf>
    <xf numFmtId="0" fontId="38" fillId="2" borderId="54" xfId="9" applyFont="1" applyFill="1" applyBorder="1" applyAlignment="1" applyProtection="1">
      <alignment horizontal="center" vertical="center" shrinkToFit="1"/>
      <protection hidden="1"/>
    </xf>
    <xf numFmtId="0" fontId="38" fillId="2" borderId="55" xfId="9" applyFont="1" applyFill="1" applyBorder="1" applyAlignment="1" applyProtection="1">
      <alignment horizontal="center" vertical="center" shrinkToFit="1"/>
      <protection hidden="1"/>
    </xf>
    <xf numFmtId="180" fontId="30" fillId="2" borderId="34" xfId="9" applyNumberFormat="1" applyFont="1" applyFill="1" applyBorder="1" applyAlignment="1" applyProtection="1">
      <alignment horizontal="center" vertical="center" shrinkToFit="1"/>
      <protection hidden="1"/>
    </xf>
    <xf numFmtId="180" fontId="30" fillId="2" borderId="33" xfId="9" applyNumberFormat="1" applyFont="1" applyFill="1" applyBorder="1" applyAlignment="1" applyProtection="1">
      <alignment horizontal="center" vertical="center" shrinkToFit="1"/>
      <protection hidden="1"/>
    </xf>
    <xf numFmtId="0" fontId="29" fillId="2" borderId="0" xfId="8" applyFont="1" applyFill="1" applyAlignment="1">
      <alignment horizontal="center" wrapText="1"/>
    </xf>
    <xf numFmtId="0" fontId="31" fillId="2" borderId="0" xfId="8" applyFont="1" applyFill="1" applyAlignment="1">
      <alignment horizontal="center" vertical="center" wrapText="1"/>
    </xf>
    <xf numFmtId="180" fontId="30" fillId="2" borderId="50" xfId="9" applyNumberFormat="1" applyFont="1" applyFill="1" applyBorder="1" applyAlignment="1" applyProtection="1">
      <alignment horizontal="center" vertical="center" shrinkToFit="1"/>
      <protection hidden="1"/>
    </xf>
    <xf numFmtId="180" fontId="30" fillId="2" borderId="32" xfId="9" applyNumberFormat="1" applyFont="1" applyFill="1" applyBorder="1" applyAlignment="1" applyProtection="1">
      <alignment horizontal="center" vertical="center" shrinkToFit="1"/>
      <protection hidden="1"/>
    </xf>
    <xf numFmtId="179" fontId="30" fillId="2" borderId="35" xfId="7" applyNumberFormat="1" applyFont="1" applyFill="1" applyBorder="1" applyAlignment="1" applyProtection="1">
      <alignment horizontal="center" vertical="center" wrapText="1"/>
      <protection hidden="1"/>
    </xf>
    <xf numFmtId="179" fontId="30" fillId="2" borderId="9" xfId="7" applyNumberFormat="1" applyFont="1" applyFill="1" applyBorder="1" applyAlignment="1" applyProtection="1">
      <alignment horizontal="center" vertical="center" wrapText="1"/>
      <protection hidden="1"/>
    </xf>
    <xf numFmtId="0" fontId="38" fillId="2" borderId="34" xfId="9" applyFont="1" applyFill="1" applyBorder="1" applyAlignment="1" applyProtection="1">
      <alignment horizontal="center" vertical="center" shrinkToFit="1"/>
      <protection hidden="1"/>
    </xf>
    <xf numFmtId="0" fontId="38" fillId="2" borderId="33" xfId="9" applyFont="1" applyFill="1" applyBorder="1" applyAlignment="1" applyProtection="1">
      <alignment horizontal="center" vertical="center" shrinkToFit="1"/>
      <protection hidden="1"/>
    </xf>
    <xf numFmtId="180" fontId="30" fillId="2" borderId="36" xfId="9" applyNumberFormat="1" applyFont="1" applyFill="1" applyBorder="1" applyAlignment="1" applyProtection="1">
      <alignment horizontal="center" vertical="center" shrinkToFit="1"/>
      <protection hidden="1"/>
    </xf>
    <xf numFmtId="179" fontId="30" fillId="2" borderId="37" xfId="7" applyNumberFormat="1" applyFont="1" applyFill="1" applyBorder="1" applyAlignment="1" applyProtection="1">
      <alignment horizontal="center" vertical="center" wrapText="1"/>
      <protection hidden="1"/>
    </xf>
    <xf numFmtId="181" fontId="31" fillId="0" borderId="42" xfId="9" applyNumberFormat="1" applyFont="1" applyBorder="1" applyAlignment="1" applyProtection="1">
      <alignment horizontal="center" vertical="center" shrinkToFit="1"/>
      <protection hidden="1"/>
    </xf>
    <xf numFmtId="0" fontId="38" fillId="0" borderId="36" xfId="9" applyFont="1" applyBorder="1" applyAlignment="1" applyProtection="1">
      <alignment horizontal="center" vertical="center" shrinkToFit="1"/>
      <protection hidden="1"/>
    </xf>
    <xf numFmtId="0" fontId="38" fillId="2" borderId="36" xfId="9" applyFont="1" applyFill="1" applyBorder="1" applyAlignment="1" applyProtection="1">
      <alignment horizontal="center" vertical="center" shrinkToFit="1"/>
      <protection hidden="1"/>
    </xf>
    <xf numFmtId="0" fontId="30" fillId="2" borderId="36" xfId="9" applyFont="1" applyFill="1" applyBorder="1" applyAlignment="1" applyProtection="1">
      <alignment horizontal="center" vertical="center" wrapText="1" shrinkToFit="1"/>
      <protection hidden="1"/>
    </xf>
    <xf numFmtId="180" fontId="30" fillId="2" borderId="58" xfId="9" applyNumberFormat="1" applyFont="1" applyFill="1" applyBorder="1" applyAlignment="1" applyProtection="1">
      <alignment horizontal="center" vertical="center" shrinkToFit="1"/>
      <protection hidden="1"/>
    </xf>
    <xf numFmtId="180" fontId="30" fillId="2" borderId="52" xfId="9" applyNumberFormat="1" applyFont="1" applyFill="1" applyBorder="1" applyAlignment="1" applyProtection="1">
      <alignment horizontal="center" vertical="center" shrinkToFit="1"/>
      <protection hidden="1"/>
    </xf>
    <xf numFmtId="179" fontId="30" fillId="2" borderId="56" xfId="7" applyNumberFormat="1" applyFont="1" applyFill="1" applyBorder="1" applyAlignment="1" applyProtection="1">
      <alignment horizontal="center" vertical="center" wrapText="1"/>
      <protection hidden="1"/>
    </xf>
    <xf numFmtId="181" fontId="31" fillId="0" borderId="51" xfId="9" applyNumberFormat="1" applyFont="1" applyBorder="1" applyAlignment="1" applyProtection="1">
      <alignment horizontal="center" vertical="center" shrinkToFit="1"/>
      <protection hidden="1"/>
    </xf>
    <xf numFmtId="0" fontId="38" fillId="0" borderId="52" xfId="9" applyFont="1" applyBorder="1" applyAlignment="1" applyProtection="1">
      <alignment horizontal="center" vertical="center" shrinkToFit="1"/>
      <protection hidden="1"/>
    </xf>
    <xf numFmtId="0" fontId="38" fillId="2" borderId="52" xfId="9" applyFont="1" applyFill="1" applyBorder="1" applyAlignment="1" applyProtection="1">
      <alignment horizontal="center" vertical="center" shrinkToFit="1"/>
      <protection hidden="1"/>
    </xf>
    <xf numFmtId="0" fontId="30" fillId="2" borderId="52" xfId="9" applyFont="1" applyFill="1" applyBorder="1" applyAlignment="1" applyProtection="1">
      <alignment horizontal="center" vertical="center" wrapText="1" shrinkToFit="1"/>
      <protection hidden="1"/>
    </xf>
    <xf numFmtId="180" fontId="30" fillId="2" borderId="57" xfId="9" applyNumberFormat="1" applyFont="1" applyFill="1" applyBorder="1" applyAlignment="1" applyProtection="1">
      <alignment horizontal="center" vertical="center" shrinkToFit="1"/>
      <protection hidden="1"/>
    </xf>
    <xf numFmtId="0" fontId="38" fillId="2" borderId="56" xfId="9" applyFont="1" applyFill="1" applyBorder="1" applyAlignment="1" applyProtection="1">
      <alignment horizontal="center" vertical="center" shrinkToFit="1"/>
      <protection hidden="1"/>
    </xf>
    <xf numFmtId="0" fontId="38" fillId="2" borderId="9" xfId="9" applyFont="1" applyFill="1" applyBorder="1" applyAlignment="1" applyProtection="1">
      <alignment horizontal="center" vertical="center" shrinkToFit="1"/>
      <protection hidden="1"/>
    </xf>
    <xf numFmtId="0" fontId="30" fillId="2" borderId="50" xfId="9" applyFont="1" applyFill="1" applyBorder="1" applyAlignment="1" applyProtection="1">
      <alignment horizontal="center" vertical="center" shrinkToFit="1"/>
      <protection hidden="1"/>
    </xf>
    <xf numFmtId="0" fontId="30" fillId="2" borderId="32" xfId="9" applyFont="1" applyFill="1" applyBorder="1" applyAlignment="1" applyProtection="1">
      <alignment horizontal="center" vertical="center" shrinkToFit="1"/>
      <protection hidden="1"/>
    </xf>
    <xf numFmtId="0" fontId="38" fillId="2" borderId="35" xfId="9" applyFont="1" applyFill="1" applyBorder="1" applyAlignment="1" applyProtection="1">
      <alignment horizontal="center" vertical="center" shrinkToFit="1"/>
      <protection hidden="1"/>
    </xf>
    <xf numFmtId="0" fontId="38" fillId="2" borderId="37" xfId="9" applyFont="1" applyFill="1" applyBorder="1" applyAlignment="1" applyProtection="1">
      <alignment horizontal="center" vertical="center" shrinkToFit="1"/>
      <protection hidden="1"/>
    </xf>
    <xf numFmtId="180" fontId="33" fillId="2" borderId="34" xfId="9" applyNumberFormat="1" applyFont="1" applyFill="1" applyBorder="1" applyAlignment="1" applyProtection="1">
      <alignment horizontal="center" vertical="center" shrinkToFit="1"/>
      <protection hidden="1"/>
    </xf>
    <xf numFmtId="180" fontId="33" fillId="2" borderId="33" xfId="9" applyNumberFormat="1" applyFont="1" applyFill="1" applyBorder="1" applyAlignment="1" applyProtection="1">
      <alignment horizontal="center" vertical="center" shrinkToFit="1"/>
      <protection hidden="1"/>
    </xf>
    <xf numFmtId="179" fontId="34" fillId="2" borderId="35" xfId="7" applyNumberFormat="1" applyFont="1" applyFill="1" applyBorder="1" applyAlignment="1" applyProtection="1">
      <alignment horizontal="center" vertical="center" wrapText="1"/>
      <protection hidden="1"/>
    </xf>
    <xf numFmtId="179" fontId="34" fillId="2" borderId="9" xfId="7" applyNumberFormat="1" applyFont="1" applyFill="1" applyBorder="1" applyAlignment="1" applyProtection="1">
      <alignment horizontal="center" vertical="center" wrapText="1"/>
      <protection hidden="1"/>
    </xf>
    <xf numFmtId="181" fontId="30" fillId="0" borderId="39" xfId="9" applyNumberFormat="1" applyFont="1" applyBorder="1" applyAlignment="1" applyProtection="1">
      <alignment horizontal="center" vertical="center" shrinkToFit="1"/>
      <protection hidden="1"/>
    </xf>
    <xf numFmtId="181" fontId="30" fillId="0" borderId="31" xfId="9" applyNumberFormat="1" applyFont="1" applyBorder="1" applyAlignment="1" applyProtection="1">
      <alignment horizontal="center" vertical="center" shrinkToFit="1"/>
      <protection hidden="1"/>
    </xf>
    <xf numFmtId="0" fontId="30" fillId="0" borderId="34" xfId="9" applyFont="1" applyBorder="1" applyAlignment="1" applyProtection="1">
      <alignment horizontal="center" vertical="center" shrinkToFit="1"/>
      <protection hidden="1"/>
    </xf>
    <xf numFmtId="0" fontId="30" fillId="0" borderId="33" xfId="9" applyFont="1" applyBorder="1" applyAlignment="1" applyProtection="1">
      <alignment horizontal="center" vertical="center" shrinkToFit="1"/>
      <protection hidden="1"/>
    </xf>
    <xf numFmtId="181" fontId="80" fillId="4" borderId="0" xfId="6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2" borderId="34" xfId="9" applyFont="1" applyFill="1" applyBorder="1" applyAlignment="1" applyProtection="1">
      <alignment horizontal="center" vertical="center" shrinkToFit="1"/>
      <protection hidden="1"/>
    </xf>
    <xf numFmtId="0" fontId="33" fillId="2" borderId="33" xfId="9" applyFont="1" applyFill="1" applyBorder="1" applyAlignment="1" applyProtection="1">
      <alignment horizontal="center" vertical="center" shrinkToFit="1"/>
      <protection hidden="1"/>
    </xf>
    <xf numFmtId="180" fontId="63" fillId="0" borderId="45" xfId="1" applyNumberFormat="1" applyFont="1" applyBorder="1" applyAlignment="1">
      <alignment horizontal="center" vertical="center"/>
    </xf>
    <xf numFmtId="0" fontId="63" fillId="0" borderId="46" xfId="1" applyFont="1" applyBorder="1" applyAlignment="1">
      <alignment horizontal="center" vertical="center"/>
    </xf>
    <xf numFmtId="183" fontId="63" fillId="0" borderId="47" xfId="1" applyNumberFormat="1" applyFont="1" applyBorder="1" applyAlignment="1">
      <alignment horizontal="center" vertical="center"/>
    </xf>
    <xf numFmtId="183" fontId="63" fillId="0" borderId="48" xfId="1" applyNumberFormat="1" applyFont="1" applyBorder="1" applyAlignment="1">
      <alignment horizontal="center" vertical="center"/>
    </xf>
    <xf numFmtId="0" fontId="64" fillId="0" borderId="45" xfId="1" applyFont="1" applyBorder="1" applyAlignment="1">
      <alignment horizontal="center" vertical="center"/>
    </xf>
    <xf numFmtId="0" fontId="64" fillId="0" borderId="46" xfId="1" applyFont="1" applyBorder="1" applyAlignment="1">
      <alignment horizontal="center" vertical="center"/>
    </xf>
    <xf numFmtId="178" fontId="64" fillId="0" borderId="4" xfId="1" applyNumberFormat="1" applyFont="1" applyBorder="1" applyAlignment="1">
      <alignment horizontal="center" vertical="center"/>
    </xf>
    <xf numFmtId="178" fontId="64" fillId="0" borderId="24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178" fontId="64" fillId="0" borderId="23" xfId="1" applyNumberFormat="1" applyFont="1" applyBorder="1" applyAlignment="1">
      <alignment horizontal="center" vertical="center"/>
    </xf>
    <xf numFmtId="178" fontId="64" fillId="0" borderId="49" xfId="1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4" fillId="0" borderId="47" xfId="1" applyFont="1" applyBorder="1" applyAlignment="1">
      <alignment horizontal="center" vertical="center"/>
    </xf>
    <xf numFmtId="0" fontId="64" fillId="0" borderId="48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 textRotation="255"/>
    </xf>
    <xf numFmtId="0" fontId="0" fillId="0" borderId="45" xfId="1" applyFont="1" applyBorder="1" applyAlignment="1">
      <alignment horizontal="center" vertical="center" textRotation="255"/>
    </xf>
    <xf numFmtId="0" fontId="0" fillId="0" borderId="4" xfId="1" applyFont="1" applyBorder="1" applyAlignment="1">
      <alignment horizontal="center" vertical="center" textRotation="255"/>
    </xf>
    <xf numFmtId="0" fontId="63" fillId="0" borderId="47" xfId="1" applyFont="1" applyBorder="1" applyAlignment="1">
      <alignment horizontal="center" vertical="center"/>
    </xf>
    <xf numFmtId="0" fontId="63" fillId="0" borderId="48" xfId="1" applyFont="1" applyBorder="1" applyAlignment="1">
      <alignment horizontal="center" vertical="center"/>
    </xf>
    <xf numFmtId="0" fontId="63" fillId="0" borderId="45" xfId="1" applyFont="1" applyBorder="1" applyAlignment="1">
      <alignment horizontal="center" vertical="center"/>
    </xf>
    <xf numFmtId="183" fontId="63" fillId="0" borderId="45" xfId="1" applyNumberFormat="1" applyFont="1" applyBorder="1" applyAlignment="1">
      <alignment horizontal="center" vertical="center"/>
    </xf>
    <xf numFmtId="183" fontId="63" fillId="0" borderId="46" xfId="1" applyNumberFormat="1" applyFont="1" applyBorder="1" applyAlignment="1">
      <alignment horizontal="center" vertical="center"/>
    </xf>
    <xf numFmtId="0" fontId="63" fillId="0" borderId="8" xfId="1" applyFont="1" applyBorder="1" applyAlignment="1">
      <alignment horizontal="center" vertical="center"/>
    </xf>
    <xf numFmtId="0" fontId="63" fillId="0" borderId="21" xfId="1" applyFont="1" applyBorder="1" applyAlignment="1">
      <alignment horizontal="center" vertical="center"/>
    </xf>
    <xf numFmtId="0" fontId="63" fillId="0" borderId="44" xfId="1" applyFont="1" applyBorder="1" applyAlignment="1">
      <alignment horizontal="center" vertical="center"/>
    </xf>
    <xf numFmtId="0" fontId="63" fillId="0" borderId="22" xfId="1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179" fontId="47" fillId="0" borderId="23" xfId="1" applyNumberFormat="1" applyFont="1" applyBorder="1" applyAlignment="1">
      <alignment horizontal="center" vertical="center"/>
    </xf>
    <xf numFmtId="179" fontId="47" fillId="0" borderId="24" xfId="1" applyNumberFormat="1" applyFont="1" applyBorder="1" applyAlignment="1">
      <alignment horizontal="center" vertical="center"/>
    </xf>
    <xf numFmtId="179" fontId="47" fillId="0" borderId="4" xfId="1" applyNumberFormat="1" applyFont="1" applyBorder="1" applyAlignment="1">
      <alignment horizontal="center" vertical="center"/>
    </xf>
    <xf numFmtId="0" fontId="47" fillId="6" borderId="4" xfId="1" applyFont="1" applyFill="1" applyBorder="1" applyAlignment="1">
      <alignment horizontal="center" vertical="center"/>
    </xf>
    <xf numFmtId="0" fontId="47" fillId="6" borderId="24" xfId="1" applyFont="1" applyFill="1" applyBorder="1" applyAlignment="1">
      <alignment horizontal="center" vertical="center"/>
    </xf>
    <xf numFmtId="0" fontId="18" fillId="4" borderId="19" xfId="2" applyFont="1" applyFill="1" applyBorder="1" applyAlignment="1">
      <alignment horizontal="center" vertical="center" textRotation="255" wrapText="1"/>
    </xf>
    <xf numFmtId="0" fontId="18" fillId="4" borderId="15" xfId="2" applyFont="1" applyFill="1" applyBorder="1" applyAlignment="1">
      <alignment horizontal="center" vertical="center" textRotation="255" wrapText="1"/>
    </xf>
    <xf numFmtId="0" fontId="18" fillId="4" borderId="12" xfId="2" applyFont="1" applyFill="1" applyBorder="1" applyAlignment="1">
      <alignment horizontal="center" vertical="center" textRotation="255" wrapText="1"/>
    </xf>
    <xf numFmtId="0" fontId="15" fillId="0" borderId="19" xfId="2" applyFont="1" applyBorder="1" applyAlignment="1">
      <alignment horizontal="center" vertical="center" textRotation="255" wrapText="1"/>
    </xf>
    <xf numFmtId="0" fontId="15" fillId="0" borderId="15" xfId="2" applyFont="1" applyBorder="1" applyAlignment="1">
      <alignment horizontal="center" vertical="center" textRotation="255" wrapText="1"/>
    </xf>
    <xf numFmtId="0" fontId="15" fillId="0" borderId="12" xfId="2" applyFont="1" applyBorder="1" applyAlignment="1">
      <alignment horizontal="center" vertical="center" textRotation="255" wrapText="1"/>
    </xf>
    <xf numFmtId="0" fontId="47" fillId="6" borderId="23" xfId="1" applyFont="1" applyFill="1" applyBorder="1" applyAlignment="1">
      <alignment horizontal="center" vertical="center"/>
    </xf>
    <xf numFmtId="0" fontId="18" fillId="0" borderId="19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177" fontId="15" fillId="0" borderId="8" xfId="1" applyNumberFormat="1" applyFont="1" applyBorder="1" applyAlignment="1">
      <alignment horizontal="center" vertical="center"/>
    </xf>
    <xf numFmtId="177" fontId="15" fillId="0" borderId="21" xfId="1" applyNumberFormat="1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 textRotation="255" wrapText="1"/>
    </xf>
    <xf numFmtId="0" fontId="18" fillId="0" borderId="15" xfId="2" applyFont="1" applyBorder="1" applyAlignment="1">
      <alignment horizontal="center" vertical="center" textRotation="255" wrapText="1"/>
    </xf>
    <xf numFmtId="0" fontId="18" fillId="0" borderId="12" xfId="2" applyFont="1" applyBorder="1" applyAlignment="1">
      <alignment horizontal="center" vertical="center" textRotation="255" wrapText="1"/>
    </xf>
    <xf numFmtId="0" fontId="47" fillId="0" borderId="19" xfId="1" applyFont="1" applyBorder="1" applyAlignment="1">
      <alignment vertical="center" textRotation="255"/>
    </xf>
    <xf numFmtId="0" fontId="47" fillId="0" borderId="15" xfId="1" applyFont="1" applyBorder="1" applyAlignment="1">
      <alignment vertical="center" textRotation="255"/>
    </xf>
    <xf numFmtId="0" fontId="47" fillId="0" borderId="12" xfId="1" applyFont="1" applyBorder="1" applyAlignment="1">
      <alignment vertical="center" textRotation="255"/>
    </xf>
    <xf numFmtId="0" fontId="18" fillId="0" borderId="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shrinkToFit="1"/>
    </xf>
    <xf numFmtId="0" fontId="18" fillId="0" borderId="23" xfId="1" applyFont="1" applyBorder="1" applyAlignment="1">
      <alignment horizontal="center" vertical="center" shrinkToFit="1"/>
    </xf>
    <xf numFmtId="0" fontId="47" fillId="0" borderId="20" xfId="1" applyFont="1" applyBorder="1" applyAlignment="1">
      <alignment horizontal="center" vertical="center" textRotation="255"/>
    </xf>
    <xf numFmtId="0" fontId="47" fillId="0" borderId="16" xfId="1" applyFont="1" applyBorder="1" applyAlignment="1">
      <alignment horizontal="center" vertical="center" textRotation="255"/>
    </xf>
    <xf numFmtId="0" fontId="47" fillId="0" borderId="13" xfId="1" applyFont="1" applyBorder="1" applyAlignment="1">
      <alignment horizontal="center" vertical="center" textRotation="255"/>
    </xf>
    <xf numFmtId="0" fontId="15" fillId="0" borderId="15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47" fillId="0" borderId="27" xfId="1" applyFont="1" applyBorder="1" applyAlignment="1">
      <alignment horizontal="center" vertical="center" wrapText="1"/>
    </xf>
    <xf numFmtId="0" fontId="47" fillId="0" borderId="15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8" fillId="8" borderId="19" xfId="2" applyFont="1" applyFill="1" applyBorder="1" applyAlignment="1">
      <alignment horizontal="center" vertical="center" wrapText="1"/>
    </xf>
    <xf numFmtId="0" fontId="18" fillId="8" borderId="15" xfId="2" applyFont="1" applyFill="1" applyBorder="1" applyAlignment="1">
      <alignment horizontal="center" vertical="center" wrapText="1"/>
    </xf>
    <xf numFmtId="0" fontId="18" fillId="8" borderId="12" xfId="2" applyFont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/>
    </xf>
    <xf numFmtId="0" fontId="18" fillId="8" borderId="19" xfId="2" applyFont="1" applyFill="1" applyBorder="1" applyAlignment="1">
      <alignment horizontal="center" vertical="center" textRotation="255" wrapText="1"/>
    </xf>
    <xf numFmtId="0" fontId="18" fillId="8" borderId="15" xfId="2" applyFont="1" applyFill="1" applyBorder="1" applyAlignment="1">
      <alignment horizontal="center" vertical="center" textRotation="255" wrapText="1"/>
    </xf>
    <xf numFmtId="0" fontId="18" fillId="8" borderId="12" xfId="2" applyFont="1" applyFill="1" applyBorder="1" applyAlignment="1">
      <alignment horizontal="center" vertical="center" textRotation="255" wrapText="1"/>
    </xf>
    <xf numFmtId="0" fontId="18" fillId="7" borderId="19" xfId="2" applyFont="1" applyFill="1" applyBorder="1" applyAlignment="1">
      <alignment horizontal="center" vertical="center" textRotation="255" wrapText="1"/>
    </xf>
    <xf numFmtId="0" fontId="18" fillId="7" borderId="15" xfId="2" applyFont="1" applyFill="1" applyBorder="1" applyAlignment="1">
      <alignment horizontal="center" vertical="center" textRotation="255" wrapText="1"/>
    </xf>
    <xf numFmtId="0" fontId="18" fillId="7" borderId="12" xfId="2" applyFont="1" applyFill="1" applyBorder="1" applyAlignment="1">
      <alignment horizontal="center" vertical="center" textRotation="255" wrapText="1"/>
    </xf>
    <xf numFmtId="0" fontId="18" fillId="8" borderId="20" xfId="1" applyFont="1" applyFill="1" applyBorder="1" applyAlignment="1">
      <alignment horizontal="center" vertical="center" wrapText="1"/>
    </xf>
    <xf numFmtId="0" fontId="18" fillId="8" borderId="16" xfId="1" applyFont="1" applyFill="1" applyBorder="1" applyAlignment="1">
      <alignment horizontal="center" vertical="center" wrapText="1"/>
    </xf>
    <xf numFmtId="0" fontId="18" fillId="8" borderId="13" xfId="1" applyFont="1" applyFill="1" applyBorder="1" applyAlignment="1">
      <alignment horizontal="center" vertical="center" wrapText="1"/>
    </xf>
    <xf numFmtId="0" fontId="47" fillId="0" borderId="8" xfId="1" applyFont="1" applyBorder="1" applyAlignment="1">
      <alignment horizontal="center" vertical="center" textRotation="255"/>
    </xf>
    <xf numFmtId="0" fontId="47" fillId="0" borderId="4" xfId="1" applyFont="1" applyBorder="1" applyAlignment="1">
      <alignment horizontal="center" vertical="center" textRotation="255"/>
    </xf>
    <xf numFmtId="0" fontId="47" fillId="0" borderId="19" xfId="1" applyFont="1" applyBorder="1" applyAlignment="1">
      <alignment horizontal="center" vertical="center" textRotation="255"/>
    </xf>
    <xf numFmtId="0" fontId="47" fillId="0" borderId="15" xfId="1" applyFont="1" applyBorder="1" applyAlignment="1">
      <alignment horizontal="center" vertical="center" textRotation="255"/>
    </xf>
    <xf numFmtId="0" fontId="47" fillId="0" borderId="12" xfId="1" applyFont="1" applyBorder="1" applyAlignment="1">
      <alignment horizontal="center" vertical="center" textRotation="255"/>
    </xf>
    <xf numFmtId="0" fontId="47" fillId="0" borderId="4" xfId="1" applyFont="1" applyBorder="1" applyAlignment="1">
      <alignment horizontal="center" vertical="center"/>
    </xf>
    <xf numFmtId="0" fontId="47" fillId="0" borderId="24" xfId="1" applyFont="1" applyBorder="1" applyAlignment="1">
      <alignment horizontal="center" vertical="center"/>
    </xf>
    <xf numFmtId="0" fontId="47" fillId="0" borderId="23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179" fontId="0" fillId="0" borderId="23" xfId="1" applyNumberFormat="1" applyFont="1" applyBorder="1" applyAlignment="1">
      <alignment horizontal="center" vertical="center"/>
    </xf>
    <xf numFmtId="179" fontId="0" fillId="0" borderId="24" xfId="1" applyNumberFormat="1" applyFont="1" applyBorder="1" applyAlignment="1">
      <alignment horizontal="center" vertical="center"/>
    </xf>
    <xf numFmtId="0" fontId="0" fillId="6" borderId="4" xfId="1" applyFont="1" applyFill="1" applyBorder="1" applyAlignment="1">
      <alignment horizontal="center" vertical="center"/>
    </xf>
    <xf numFmtId="0" fontId="0" fillId="6" borderId="24" xfId="1" applyFont="1" applyFill="1" applyBorder="1" applyAlignment="1">
      <alignment horizontal="center" vertical="center"/>
    </xf>
    <xf numFmtId="0" fontId="0" fillId="6" borderId="23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177" fontId="9" fillId="0" borderId="8" xfId="1" applyNumberFormat="1" applyFont="1" applyBorder="1" applyAlignment="1">
      <alignment horizontal="center" vertical="center"/>
    </xf>
    <xf numFmtId="177" fontId="9" fillId="0" borderId="21" xfId="1" applyNumberFormat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179" fontId="0" fillId="0" borderId="4" xfId="1" applyNumberFormat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 textRotation="255"/>
    </xf>
    <xf numFmtId="0" fontId="0" fillId="0" borderId="4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177" fontId="11" fillId="0" borderId="8" xfId="1" applyNumberFormat="1" applyFont="1" applyBorder="1" applyAlignment="1">
      <alignment horizontal="center" vertical="center"/>
    </xf>
    <xf numFmtId="177" fontId="11" fillId="0" borderId="21" xfId="1" applyNumberFormat="1" applyFont="1" applyBorder="1" applyAlignment="1">
      <alignment horizontal="center" vertical="center"/>
    </xf>
    <xf numFmtId="177" fontId="11" fillId="0" borderId="38" xfId="1" applyNumberFormat="1" applyFont="1" applyBorder="1" applyAlignment="1">
      <alignment horizontal="center" vertical="center"/>
    </xf>
    <xf numFmtId="0" fontId="39" fillId="0" borderId="27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39" fillId="0" borderId="12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41" fillId="0" borderId="19" xfId="1" applyFont="1" applyBorder="1" applyAlignment="1">
      <alignment vertical="center" textRotation="255"/>
    </xf>
    <xf numFmtId="0" fontId="41" fillId="0" borderId="15" xfId="1" applyFont="1" applyBorder="1" applyAlignment="1">
      <alignment vertical="center" textRotation="255"/>
    </xf>
    <xf numFmtId="0" fontId="41" fillId="0" borderId="12" xfId="1" applyFont="1" applyBorder="1" applyAlignment="1">
      <alignment vertical="center" textRotation="255"/>
    </xf>
    <xf numFmtId="0" fontId="17" fillId="0" borderId="20" xfId="2" applyFont="1" applyBorder="1" applyAlignment="1">
      <alignment horizontal="center" vertical="center" textRotation="255" wrapText="1"/>
    </xf>
    <xf numFmtId="0" fontId="17" fillId="0" borderId="16" xfId="2" applyFont="1" applyBorder="1" applyAlignment="1">
      <alignment horizontal="center" vertical="center" textRotation="255" wrapText="1"/>
    </xf>
    <xf numFmtId="0" fontId="17" fillId="0" borderId="13" xfId="2" applyFont="1" applyBorder="1" applyAlignment="1">
      <alignment horizontal="center" vertical="center" textRotation="255" wrapText="1"/>
    </xf>
    <xf numFmtId="0" fontId="17" fillId="0" borderId="19" xfId="2" applyFont="1" applyBorder="1" applyAlignment="1">
      <alignment horizontal="center" vertical="center" textRotation="255" wrapText="1"/>
    </xf>
    <xf numFmtId="0" fontId="17" fillId="0" borderId="15" xfId="2" applyFont="1" applyBorder="1" applyAlignment="1">
      <alignment horizontal="center" vertical="center" textRotation="255" wrapText="1"/>
    </xf>
    <xf numFmtId="0" fontId="17" fillId="0" borderId="12" xfId="2" applyFont="1" applyBorder="1" applyAlignment="1">
      <alignment horizontal="center" vertical="center" textRotation="255" wrapText="1"/>
    </xf>
    <xf numFmtId="0" fontId="39" fillId="0" borderId="19" xfId="1" applyFont="1" applyBorder="1" applyAlignment="1">
      <alignment vertical="center" textRotation="255"/>
    </xf>
    <xf numFmtId="0" fontId="39" fillId="0" borderId="15" xfId="1" applyFont="1" applyBorder="1" applyAlignment="1">
      <alignment vertical="center" textRotation="255"/>
    </xf>
    <xf numFmtId="0" fontId="39" fillId="0" borderId="12" xfId="1" applyFont="1" applyBorder="1" applyAlignment="1">
      <alignment vertical="center" textRotation="255"/>
    </xf>
    <xf numFmtId="0" fontId="12" fillId="0" borderId="20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42" fillId="0" borderId="19" xfId="1" applyFont="1" applyBorder="1" applyAlignment="1">
      <alignment horizontal="center" vertical="center" textRotation="255"/>
    </xf>
    <xf numFmtId="0" fontId="42" fillId="0" borderId="15" xfId="1" applyFont="1" applyBorder="1" applyAlignment="1">
      <alignment horizontal="center" vertical="center" textRotation="255"/>
    </xf>
    <xf numFmtId="0" fontId="42" fillId="0" borderId="12" xfId="1" applyFont="1" applyBorder="1" applyAlignment="1">
      <alignment horizontal="center" vertical="center" textRotation="255"/>
    </xf>
    <xf numFmtId="0" fontId="12" fillId="0" borderId="15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39" fillId="0" borderId="19" xfId="1" applyFont="1" applyBorder="1" applyAlignment="1">
      <alignment horizontal="center" vertical="center" textRotation="255"/>
    </xf>
    <xf numFmtId="0" fontId="39" fillId="0" borderId="15" xfId="1" applyFont="1" applyBorder="1" applyAlignment="1">
      <alignment horizontal="center" vertical="center" textRotation="255"/>
    </xf>
    <xf numFmtId="0" fontId="39" fillId="0" borderId="12" xfId="1" applyFont="1" applyBorder="1" applyAlignment="1">
      <alignment horizontal="center" vertical="center" textRotation="255"/>
    </xf>
    <xf numFmtId="0" fontId="11" fillId="0" borderId="19" xfId="1" applyFont="1" applyBorder="1" applyAlignment="1">
      <alignment horizontal="center" vertical="center" textRotation="255"/>
    </xf>
    <xf numFmtId="0" fontId="11" fillId="0" borderId="15" xfId="1" applyFont="1" applyBorder="1" applyAlignment="1">
      <alignment horizontal="center" vertical="center" textRotation="255"/>
    </xf>
    <xf numFmtId="0" fontId="11" fillId="0" borderId="12" xfId="1" applyFont="1" applyBorder="1" applyAlignment="1">
      <alignment horizontal="center" vertical="center" textRotation="255"/>
    </xf>
    <xf numFmtId="0" fontId="11" fillId="0" borderId="4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41" fillId="0" borderId="19" xfId="1" applyFont="1" applyBorder="1" applyAlignment="1">
      <alignment horizontal="center" vertical="center" textRotation="255"/>
    </xf>
    <xf numFmtId="0" fontId="41" fillId="0" borderId="15" xfId="1" applyFont="1" applyBorder="1" applyAlignment="1">
      <alignment horizontal="center" vertical="center" textRotation="255"/>
    </xf>
    <xf numFmtId="0" fontId="41" fillId="0" borderId="12" xfId="1" applyFont="1" applyBorder="1" applyAlignment="1">
      <alignment horizontal="center" vertical="center" textRotation="255"/>
    </xf>
  </cellXfs>
  <cellStyles count="14">
    <cellStyle name="一般" xfId="0" builtinId="0"/>
    <cellStyle name="一般 2" xfId="1"/>
    <cellStyle name="一般 3" xfId="3"/>
    <cellStyle name="一般 3 2" xfId="6"/>
    <cellStyle name="一般 4" xfId="4"/>
    <cellStyle name="一般 4 2" xfId="11"/>
    <cellStyle name="一般 5" xfId="5"/>
    <cellStyle name="一般 5 2" xfId="12"/>
    <cellStyle name="一般 6" xfId="10"/>
    <cellStyle name="一般 6 2" xfId="13"/>
    <cellStyle name="一般_101.11月" xfId="9"/>
    <cellStyle name="一般_101.9月菜單企劃書" xfId="7"/>
    <cellStyle name="一般_光華素食9月" xfId="8"/>
    <cellStyle name="一般_菜單調查表 2" xfId="2"/>
  </cellStyles>
  <dxfs count="0"/>
  <tableStyles count="0" defaultTableStyle="TableStyleMedium2" defaultPivotStyle="PivotStyleLight16"/>
  <colors>
    <mruColors>
      <color rgb="FFFFCCCC"/>
      <color rgb="FF0000FF"/>
      <color rgb="FFFFE1E1"/>
      <color rgb="FFE6D9FF"/>
      <color rgb="FFE2C5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80</xdr:row>
      <xdr:rowOff>0</xdr:rowOff>
    </xdr:from>
    <xdr:to>
      <xdr:col>3</xdr:col>
      <xdr:colOff>1359477</xdr:colOff>
      <xdr:row>83</xdr:row>
      <xdr:rowOff>183284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48591" y="20279591"/>
          <a:ext cx="3333750" cy="841375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zh-TW" altLang="en-US" sz="4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標楷體" panose="03000509000000000000" pitchFamily="65" charset="-120"/>
              <a:ea typeface="標楷體" panose="03000509000000000000" pitchFamily="65" charset="-120"/>
            </a:rPr>
            <a:t>食材小知識</a:t>
          </a:r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6</xdr:col>
      <xdr:colOff>422401</xdr:colOff>
      <xdr:row>118</xdr:row>
      <xdr:rowOff>111126</xdr:rowOff>
    </xdr:to>
    <xdr:pic>
      <xdr:nvPicPr>
        <xdr:cNvPr id="7" name="圖片 6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1" r="3878"/>
        <a:stretch/>
      </xdr:blipFill>
      <xdr:spPr>
        <a:xfrm>
          <a:off x="0" y="21595773"/>
          <a:ext cx="11575310" cy="10969626"/>
        </a:xfrm>
        <a:prstGeom prst="rect">
          <a:avLst/>
        </a:prstGeom>
      </xdr:spPr>
    </xdr:pic>
    <xdr:clientData/>
  </xdr:twoCellAnchor>
  <xdr:twoCellAnchor editAs="oneCell">
    <xdr:from>
      <xdr:col>6</xdr:col>
      <xdr:colOff>399261</xdr:colOff>
      <xdr:row>84</xdr:row>
      <xdr:rowOff>158750</xdr:rowOff>
    </xdr:from>
    <xdr:to>
      <xdr:col>15</xdr:col>
      <xdr:colOff>786534</xdr:colOff>
      <xdr:row>111</xdr:row>
      <xdr:rowOff>137285</xdr:rowOff>
    </xdr:to>
    <xdr:pic>
      <xdr:nvPicPr>
        <xdr:cNvPr id="10" name="圖片 9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9" r="6659"/>
        <a:stretch/>
      </xdr:blipFill>
      <xdr:spPr>
        <a:xfrm>
          <a:off x="11511761" y="22034500"/>
          <a:ext cx="12642773" cy="8551035"/>
        </a:xfrm>
        <a:prstGeom prst="rect">
          <a:avLst/>
        </a:prstGeom>
      </xdr:spPr>
    </xdr:pic>
    <xdr:clientData/>
  </xdr:twoCellAnchor>
  <xdr:twoCellAnchor editAs="oneCell">
    <xdr:from>
      <xdr:col>6</xdr:col>
      <xdr:colOff>1626466</xdr:colOff>
      <xdr:row>110</xdr:row>
      <xdr:rowOff>256886</xdr:rowOff>
    </xdr:from>
    <xdr:to>
      <xdr:col>14</xdr:col>
      <xdr:colOff>207818</xdr:colOff>
      <xdr:row>134</xdr:row>
      <xdr:rowOff>292760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8966" y="30387636"/>
          <a:ext cx="10058977" cy="765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showWhiteSpace="0" view="pageBreakPreview" topLeftCell="A29" zoomScale="60" zoomScaleNormal="55" zoomScalePageLayoutView="40" workbookViewId="0">
      <selection activeCell="M78" sqref="M78"/>
    </sheetView>
  </sheetViews>
  <sheetFormatPr defaultColWidth="9.125" defaultRowHeight="25.5"/>
  <cols>
    <col min="1" max="1" width="11.125" style="111" customWidth="1"/>
    <col min="2" max="2" width="10.5" style="112" customWidth="1"/>
    <col min="3" max="3" width="15.375" style="112" customWidth="1"/>
    <col min="4" max="5" width="48.75" style="112" customWidth="1"/>
    <col min="6" max="6" width="11.5" style="112" customWidth="1"/>
    <col min="7" max="7" width="48.75" style="112" customWidth="1"/>
    <col min="8" max="9" width="25.5" style="112" customWidth="1"/>
    <col min="10" max="15" width="10.125" style="113" customWidth="1"/>
    <col min="16" max="16" width="11.375" style="113" customWidth="1"/>
    <col min="17" max="17" width="9.125" style="114" customWidth="1"/>
    <col min="18" max="19" width="9.125" style="114"/>
    <col min="20" max="20" width="9.625" style="114" bestFit="1" customWidth="1"/>
    <col min="21" max="21" width="9.125" style="114"/>
    <col min="22" max="22" width="9.625" style="114" bestFit="1" customWidth="1"/>
    <col min="23" max="16384" width="9.125" style="114"/>
  </cols>
  <sheetData>
    <row r="1" spans="1:16" ht="100.9" customHeight="1"/>
    <row r="2" spans="1:16" ht="55.5" customHeight="1"/>
    <row r="3" spans="1:16" s="115" customFormat="1" ht="60.75" customHeight="1">
      <c r="A3" s="633" t="s">
        <v>144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</row>
    <row r="4" spans="1:16" s="115" customFormat="1" ht="53.25" customHeight="1" thickBot="1">
      <c r="A4" s="634" t="str">
        <f>YEAR(A6)-1911&amp;+" 年 "&amp;+MONTH(A6)&amp;+" 月 份 午 餐 食 譜 （葷）"</f>
        <v>114 年 2 月 份 午 餐 食 譜 （葷）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</row>
    <row r="5" spans="1:16" ht="129.75" customHeight="1">
      <c r="A5" s="127" t="s">
        <v>20</v>
      </c>
      <c r="B5" s="128" t="s">
        <v>21</v>
      </c>
      <c r="C5" s="165" t="s">
        <v>22</v>
      </c>
      <c r="D5" s="165" t="s">
        <v>30</v>
      </c>
      <c r="E5" s="165" t="s">
        <v>34</v>
      </c>
      <c r="F5" s="165" t="s">
        <v>23</v>
      </c>
      <c r="G5" s="165" t="s">
        <v>35</v>
      </c>
      <c r="H5" s="402" t="s">
        <v>31</v>
      </c>
      <c r="I5" s="498" t="s">
        <v>143</v>
      </c>
      <c r="J5" s="163" t="s">
        <v>32</v>
      </c>
      <c r="K5" s="163" t="s">
        <v>33</v>
      </c>
      <c r="L5" s="162" t="s">
        <v>17</v>
      </c>
      <c r="M5" s="162" t="s">
        <v>19</v>
      </c>
      <c r="N5" s="162" t="s">
        <v>18</v>
      </c>
      <c r="O5" s="162" t="s">
        <v>24</v>
      </c>
      <c r="P5" s="164" t="s">
        <v>25</v>
      </c>
    </row>
    <row r="6" spans="1:16" ht="50.1" hidden="1" customHeight="1">
      <c r="A6" s="621">
        <f>IF(第一週!$G$2=0,"",第一週!$G$2)</f>
        <v>45698</v>
      </c>
      <c r="B6" s="623" t="s">
        <v>12</v>
      </c>
      <c r="C6" s="625" t="str">
        <f>IF(第一週!$G$4=0,"",第一週!$G$4)</f>
        <v/>
      </c>
      <c r="D6" s="126" t="str">
        <f>IF(第一週!$G$34=0,"",第一週!$G$34)</f>
        <v/>
      </c>
      <c r="E6" s="126" t="str">
        <f>IF(第一週!$G$94=0,"",第一週!$G$94)</f>
        <v/>
      </c>
      <c r="F6" s="627" t="str">
        <f>IF(第一週!$G$184=0,"",第一週!$G$184)</f>
        <v/>
      </c>
      <c r="G6" s="126" t="str">
        <f>IF(第一週!$G$199=0,"",第一週!$G$199)</f>
        <v/>
      </c>
      <c r="H6" s="629" t="str">
        <f>IF(第一週!$G$214=0,"",第一週!$G$214)&amp;+IF(第一週!$G$235=0,"","+")&amp;+IF(第一週!$G$235=0,"",第一週!$G$235)</f>
        <v/>
      </c>
      <c r="I6" s="639" t="str">
        <f>IF(第一週!$G$230=0,"",第一週!$G$230)</f>
        <v/>
      </c>
      <c r="J6" s="635">
        <f>IF(第一週!$BE$1=0,0,第一週!$BE$1)</f>
        <v>0</v>
      </c>
      <c r="K6" s="631">
        <f>IF(第一週!$BF$1=0,0,第一週!$BF$1)</f>
        <v>0</v>
      </c>
      <c r="L6" s="631">
        <f>IF(第一週!$BG$1=0,0,第一週!$BG$1)</f>
        <v>0</v>
      </c>
      <c r="M6" s="631">
        <f>IFERROR(IF(L6="","",2.3+IF(第一週!$BH$1=0,0,第一週!$BH$1)),"")</f>
        <v>2.2999999999999998</v>
      </c>
      <c r="N6" s="631">
        <f>IF(第一週!$BI$1=0,0,第一週!$BI$1)</f>
        <v>0</v>
      </c>
      <c r="O6" s="631">
        <f>IF(第一週!$BJ$1=0,0,第一週!$BJ$1)</f>
        <v>0</v>
      </c>
      <c r="P6" s="637">
        <f>IFERROR(J6*70+K6*75+L6*25+M6*45+N6*60+O6*150,"")</f>
        <v>103.49999999999999</v>
      </c>
    </row>
    <row r="7" spans="1:16" s="117" customFormat="1" ht="25.15" hidden="1" customHeight="1">
      <c r="A7" s="622"/>
      <c r="B7" s="624"/>
      <c r="C7" s="626"/>
      <c r="D7" s="124" t="str">
        <f>_xlfn.CONCAT(IF(IFERROR(FIND("素-",第一週!$H$34),0)&gt;0,"",第一週!$H$34),IF(OR(第一週!$H$35=0,IFERROR(FIND("素-",第一週!$H$35),0)&gt;0),"",","),IF(IFERROR(FIND("素-",第一週!$H$35),0)&gt;0,"",第一週!$H$35),IF(OR(第一週!$H$36=0,IFERROR(FIND("素-",第一週!$H$36),0)&gt;0),"",","),IF(IFERROR(FIND("素-",第一週!$H$36),0)&gt;0,"",第一週!$H$36),IF(OR(第一週!$H$37=0,IFERROR(FIND("素-",第一週!$H$37),0)&gt;0),"",","),IF(IFERROR(FIND("素-",第一週!$H$37),0)&gt;0,"",第一週!$H$37),IF(OR(第一週!$H$38=0,IFERROR(FIND("素-",第一週!$H$38),0)&gt;0),"",","),IF(IFERROR(FIND("素-",第一週!$H$38),0)&gt;0,"",第一週!$H$38),IF(OR(第一週!$H$39=0,IFERROR(FIND("素-",第一週!$H$39),0)&gt;0),"",","),IF(IFERROR(FIND("素-",第一週!$H$39),0)&gt;0,"",第一週!$H$39),IF(OR(第一週!$H$40=0,IFERROR(FIND("素-",第一週!$H$40),0)&gt;0),"",","),IF(IFERROR(FIND("素-",第一週!$H$40),0)&gt;0,"",第一週!$H$40),IF(OR(第一週!$H$41=0,IFERROR(FIND("素-",第一週!$H$41),0)&gt;0),"",","),IF(IFERROR(FIND("素-",第一週!$H$41),0)&gt;0,"",第一週!$H$41),IF(OR(第一週!$H$42=0,IFERROR(FIND("素-",第一週!$H$42),0)&gt;0),"",","),IF(IFERROR(FIND("素-",第一週!$H$42),0)&gt;0,"",第一週!$H$42))</f>
        <v/>
      </c>
      <c r="E7" s="124" t="str">
        <f>_xlfn.CONCAT(IF(IFERROR(FIND("素-",第一週!$H$94),0)&gt;0,"",第一週!$H$94),IF(OR(第一週!$H$95=0,IFERROR(FIND("素-",第一週!$H$95),0)&gt;0),"",","),IF(IFERROR(FIND("素-",第一週!$H$95),0)&gt;0,"",第一週!$H$95),IF(OR(第一週!$H$96=0,IFERROR(FIND("素-",第一週!$H$96),0)&gt;0),"",","),IF(IFERROR(FIND("素-",第一週!$H$96),0)&gt;0,"",第一週!$H$96),IF(OR(第一週!$H$97=0,IFERROR(FIND("素-",第一週!$H$97),0)&gt;0),"",","),IF(IFERROR(FIND("素-",第一週!$H$97),0)&gt;0,"",第一週!$H$97),IF(OR(第一週!$H$98=0,IFERROR(FIND("素-",第一週!$H$98),0)&gt;0),"",","),IF(IFERROR(FIND("素-",第一週!$H$98),0)&gt;0,"",第一週!$H$98),IF(OR(第一週!$H$99=0,IFERROR(FIND("素-",第一週!$H$99),0)&gt;0),"",","),IF(IFERROR(FIND("素-",第一週!$H$99),0)&gt;0,"",第一週!$H$99),IF(OR(第一週!$H$100=0,IFERROR(FIND("素-",第一週!$H$100),0)&gt;0),"",","),IF(IFERROR(FIND("素-",第一週!$H$100),0)&gt;0,"",第一週!$H$100))</f>
        <v/>
      </c>
      <c r="F7" s="628"/>
      <c r="G7" s="124" t="str">
        <f>_xlfn.CONCAT(IF(IFERROR(FIND("素-",第一週!$H$199),0)&gt;0,"",第一週!$H$199),IF(OR(第一週!$H$200=0,IFERROR(FIND("素-",第一週!$H$200),0)&gt;0),"",","),IF(IFERROR(FIND("素-",第一週!$H$200),0)&gt;0,"",第一週!$H$200),IF(OR(第一週!$H$201=0,IFERROR(FIND("素-",第一週!$H$201),0)&gt;0),"",","),IF(IFERROR(FIND("素-",第一週!$H$201),0)&gt;0,"",第一週!$H$201),IF(OR(第一週!$H$202=0,IFERROR(FIND("素-",第一週!$H$202),0)&gt;0),"",","),IF(IFERROR(FIND("素-",第一週!$H$202),0)&gt;0,"",第一週!$H$202),IF(OR(第一週!$H$203=0,IFERROR(FIND("素-",第一週!$H$203),0)&gt;0),"",","),IF(IFERROR(FIND("素-",第一週!$H$203),0)&gt;0,"",第一週!$H$203),IF(OR(第一週!$H$204=0,IFERROR(FIND("素-",第一週!$H$204),0)&gt;0),"",","),IF(IFERROR(FIND("素-",第一週!$H$204),0)&gt;0,"",第一週!$H$204),IF(OR(第一週!$H$205=0,IFERROR(FIND("素-",第一週!$H$205),0)&gt;0),"",","),IF(IFERROR(FIND("素-",第一週!$H$205),0)&gt;0,"",第一週!$H$205),IF(OR(第一週!$H$206=0,IFERROR(FIND("素-",第一週!$H$206),0)&gt;0),"",","),IF(IFERROR(FIND("素-",第一週!$H$206),0)&gt;0,"",第一週!$H$206))</f>
        <v/>
      </c>
      <c r="H7" s="630"/>
      <c r="I7" s="640"/>
      <c r="J7" s="636"/>
      <c r="K7" s="632"/>
      <c r="L7" s="632"/>
      <c r="M7" s="632"/>
      <c r="N7" s="632"/>
      <c r="O7" s="632"/>
      <c r="P7" s="638"/>
    </row>
    <row r="8" spans="1:16" ht="50.1" customHeight="1">
      <c r="A8" s="621">
        <f>IF(第一週!$L$2=0,"",第一週!$L$2)</f>
        <v>45699</v>
      </c>
      <c r="B8" s="623" t="s">
        <v>13</v>
      </c>
      <c r="C8" s="625" t="str">
        <f>IF(第一週!$L$4=0,"",第一週!$L$4)</f>
        <v>紫米飯</v>
      </c>
      <c r="D8" s="126" t="str">
        <f>IF(第一週!$L$34=0,"",第一週!$L$34)</f>
        <v>冰糖豬腳</v>
      </c>
      <c r="E8" s="126" t="str">
        <f>IF(第一週!$L$94=0,"",第一週!$L$94)</f>
        <v>田園洋芋</v>
      </c>
      <c r="F8" s="627" t="str">
        <f>IF(第一週!$L$184=0,"",第一週!$L$184)</f>
        <v>炒時蔬</v>
      </c>
      <c r="G8" s="126" t="str">
        <f>IF(第一週!$L$199=0,"",第一週!$L$199)</f>
        <v>芋頭西米露</v>
      </c>
      <c r="H8" s="629" t="str">
        <f>IF(第一週!$L$214=0,"",第一週!$L$214)&amp;+IF(第一週!$L$235=0,"","+")&amp;+IF(第一週!$L$235=0,"",第一週!$L$235)</f>
        <v>水果</v>
      </c>
      <c r="I8" s="639" t="str">
        <f>IF(第一週!$L$230=0,"",第一週!$L$230)</f>
        <v/>
      </c>
      <c r="J8" s="631">
        <v>5.2</v>
      </c>
      <c r="K8" s="631">
        <v>2.7</v>
      </c>
      <c r="L8" s="631">
        <v>0.98816568047337283</v>
      </c>
      <c r="M8" s="631">
        <v>2.6</v>
      </c>
      <c r="N8" s="631">
        <v>1.0401051939513477</v>
      </c>
      <c r="O8" s="631">
        <v>0</v>
      </c>
      <c r="P8" s="637">
        <f>IFERROR(J8*70+K8*75+L8*25+M8*45+N8*60+O8*150,"")</f>
        <v>770.61045364891515</v>
      </c>
    </row>
    <row r="9" spans="1:16" s="117" customFormat="1" ht="25.15" customHeight="1">
      <c r="A9" s="622"/>
      <c r="B9" s="624"/>
      <c r="C9" s="626"/>
      <c r="D9" s="124" t="str">
        <f>_xlfn.CONCAT(IF(IFERROR(FIND("素-",第一週!$M$34),0)&gt;0,"",第一週!$M$34),IF(OR(第一週!$M$35=0,IFERROR(FIND("素-",第一週!$M$35),0)&gt;0),"",","),IF(IFERROR(FIND("素-",第一週!$M$35),0)&gt;0,"",第一週!$M$35),IF(OR(第一週!$M$36=0,IFERROR(FIND("素-",第一週!$M$36),0)&gt;0),"",","),IF(IFERROR(FIND("素-",第一週!$M$36),0)&gt;0,"",第一週!$M$36),IF(OR(第一週!$M$37=0,IFERROR(FIND("素-",第一週!$M$37),0)&gt;0),"",","),IF(IFERROR(FIND("素-",第一週!$M$37),0)&gt;0,"",第一週!$M$37),IF(OR(第一週!$M$38=0,IFERROR(FIND("素-",第一週!$M$38),0)&gt;0),"",","),IF(IFERROR(FIND("素-",第一週!$M$38),0)&gt;0,"",第一週!$M$38),IF(OR(第一週!$M$39=0,IFERROR(FIND("素-",第一週!$M$39),0)&gt;0),"",","),IF(IFERROR(FIND("素-",第一週!$M$39),0)&gt;0,"",第一週!$M$39),IF(OR(第一週!$M$40=0,IFERROR(FIND("素-",第一週!$M$40),0)&gt;0),"",","),IF(IFERROR(FIND("素-",第一週!$M$40),0)&gt;0,"",第一週!$M$40),IF(OR(第一週!$M$41=0,IFERROR(FIND("素-",第一週!$M$41),0)&gt;0),"",","),IF(IFERROR(FIND("素-",第一週!$M$41),0)&gt;0,"",第一週!$M$41),IF(OR(第一週!$M$42=0,IFERROR(FIND("素-",第一週!$M$42),0)&gt;0),"",","),IF(IFERROR(FIND("素-",第一週!$M$42),0)&gt;0,"",第一週!$M$42))</f>
        <v>豬腳,豬前腿肉,八角,冰糖</v>
      </c>
      <c r="E9" s="124" t="str">
        <f>_xlfn.CONCAT(IF(IFERROR(FIND("素-",第一週!$M$94),0)&gt;0,"",第一週!$M$94),IF(OR(第一週!$M$95=0,IFERROR(FIND("素-",第一週!$M$95),0)&gt;0),"",","),IF(IFERROR(FIND("素-",第一週!$M$95),0)&gt;0,"",第一週!$M$95),IF(OR(第一週!$M$96=0,IFERROR(FIND("素-",第一週!$M$96),0)&gt;0),"",","),IF(IFERROR(FIND("素-",第一週!$M$96),0)&gt;0,"",第一週!$M$96),IF(OR(第一週!$M$97=0,IFERROR(FIND("素-",第一週!$M$97),0)&gt;0),"",","),IF(IFERROR(FIND("素-",第一週!$M$97),0)&gt;0,"",第一週!$M$97),IF(OR(第一週!$M$98=0,IFERROR(FIND("素-",第一週!$M$98),0)&gt;0),"",","),IF(IFERROR(FIND("素-",第一週!$M$98),0)&gt;0,"",第一週!$M$98),IF(OR(第一週!$M$99=0,IFERROR(FIND("素-",第一週!$M$99),0)&gt;0),"",","),IF(IFERROR(FIND("素-",第一週!$M$99),0)&gt;0,"",第一週!$M$99),IF(OR(第一週!$M$100=0,IFERROR(FIND("素-",第一週!$M$100),0)&gt;0),"",","),IF(IFERROR(FIND("素-",第一週!$M$100),0)&gt;0,"",第一週!$M$100))</f>
        <v>馬鈴薯,冷凍玉米粒,冷凍毛豆仁,黑胡椒粒,冷凍紅蘿蔔丁</v>
      </c>
      <c r="F9" s="628"/>
      <c r="G9" s="124" t="str">
        <f>_xlfn.CONCAT(IF(IFERROR(FIND("素-",第一週!$M$199),0)&gt;0,"",第一週!$M$199),IF(OR(第一週!$M$200=0,IFERROR(FIND("素-",第一週!$M$200),0)&gt;0),"",","),IF(IFERROR(FIND("素-",第一週!$M$200),0)&gt;0,"",第一週!$M$200),IF(OR(第一週!$M$201=0,IFERROR(FIND("素-",第一週!$M$201),0)&gt;0),"",","),IF(IFERROR(FIND("素-",第一週!$M$201),0)&gt;0,"",第一週!$M$201),IF(OR(第一週!$M$202=0,IFERROR(FIND("素-",第一週!$M$202),0)&gt;0),"",","),IF(IFERROR(FIND("素-",第一週!$M$202),0)&gt;0,"",第一週!$M$202),IF(OR(第一週!$M$203=0,IFERROR(FIND("素-",第一週!$M$203),0)&gt;0),"",","),IF(IFERROR(FIND("素-",第一週!$M$203),0)&gt;0,"",第一週!$M$203),IF(OR(第一週!$M$204=0,IFERROR(FIND("素-",第一週!$M$204),0)&gt;0),"",","),IF(IFERROR(FIND("素-",第一週!$M$204),0)&gt;0,"",第一週!$M$204),IF(OR(第一週!$M$205=0,IFERROR(FIND("素-",第一週!$M$205),0)&gt;0),"",","),IF(IFERROR(FIND("素-",第一週!$M$205),0)&gt;0,"",第一週!$M$205),IF(OR(第一週!$M$206=0,IFERROR(FIND("素-",第一週!$M$206),0)&gt;0),"",","),IF(IFERROR(FIND("素-",第一週!$M$206),0)&gt;0,"",第一週!$M$206))</f>
        <v>冷凍芋頭小丁,西谷米,二砂糖,椰漿</v>
      </c>
      <c r="H9" s="630"/>
      <c r="I9" s="640"/>
      <c r="J9" s="632"/>
      <c r="K9" s="632"/>
      <c r="L9" s="632"/>
      <c r="M9" s="632"/>
      <c r="N9" s="632"/>
      <c r="O9" s="632"/>
      <c r="P9" s="638"/>
    </row>
    <row r="10" spans="1:16" ht="50.1" customHeight="1">
      <c r="A10" s="621">
        <f>IF(第一週!$Q$2=0,"",第一週!$Q$2)</f>
        <v>45700</v>
      </c>
      <c r="B10" s="623" t="s">
        <v>14</v>
      </c>
      <c r="C10" s="625" t="str">
        <f>IF(第一週!$Q$4=0,"",第一週!$Q$4)</f>
        <v>小烏龍麵</v>
      </c>
      <c r="D10" s="126" t="str">
        <f>IF(第一週!$Q$34=0,"",第一週!$Q$34)</f>
        <v>大滷麵</v>
      </c>
      <c r="E10" s="126" t="str">
        <f>IF(第一週!$Q$94=0,"",第一週!$Q$94)</f>
        <v>香雞排</v>
      </c>
      <c r="F10" s="627" t="str">
        <f>IF(第一週!$Q$184=0,"",第一週!$Q$184)</f>
        <v>炒時蔬</v>
      </c>
      <c r="G10" s="126" t="str">
        <f>IF(第一週!$Q$199=0,"",第一週!$Q$199)</f>
        <v>紅豆包</v>
      </c>
      <c r="H10" s="629" t="str">
        <f>IF(第一週!$Q$214=0,"",第一週!$Q$214)&amp;+IF(第一週!$Q$235=0,"","+")&amp;+IF(第一週!$Q$235=0,"",第一週!$Q$235)</f>
        <v>水果</v>
      </c>
      <c r="I10" s="639" t="str">
        <f>IF(第一週!$Q$230=0,"",第一週!$Q$230)</f>
        <v/>
      </c>
      <c r="J10" s="631">
        <v>5</v>
      </c>
      <c r="K10" s="631">
        <v>2</v>
      </c>
      <c r="L10" s="631">
        <v>1</v>
      </c>
      <c r="M10" s="631">
        <v>2.2999999999999998</v>
      </c>
      <c r="N10" s="631">
        <v>1.0402109426499671</v>
      </c>
      <c r="O10" s="631">
        <v>0</v>
      </c>
      <c r="P10" s="637">
        <f>IFERROR(J10*70+K10*75+L10*25+M10*45+N10*60+O10*150,"")</f>
        <v>690.91265655899804</v>
      </c>
    </row>
    <row r="11" spans="1:16" s="129" customFormat="1" ht="30" customHeight="1">
      <c r="A11" s="622"/>
      <c r="B11" s="624"/>
      <c r="C11" s="626"/>
      <c r="D11" s="170" t="str">
        <f>_xlfn.CONCAT(IF(IFERROR(FIND("素-",第一週!$R$34),0)&gt;0,"",第一週!$R$34),IF(OR(第一週!$R$35=0,IFERROR(FIND("素-",第一週!$R$35),0)&gt;0),"",","),IF(IFERROR(FIND("素-",第一週!$R$35),0)&gt;0,"",第一週!$R$35),IF(OR(第一週!$R$36=0,IFERROR(FIND("素-",第一週!$R$36),0)&gt;0),"",","),IF(IFERROR(FIND("素-",第一週!$R$36),0)&gt;0,"",第一週!$R$36),IF(OR(第一週!$R$37=0,IFERROR(FIND("素-",第一週!$R$37),0)&gt;0),"",","),IF(IFERROR(FIND("素-",第一週!$R$37),0)&gt;0,"",第一週!$R$37),IF(OR(第一週!$R$38=0,IFERROR(FIND("素-",第一週!$R$38),0)&gt;0),"",","),IF(IFERROR(FIND("素-",第一週!$R$38),0)&gt;0,"",第一週!$R$38),IF(OR(第一週!$R$39=0,IFERROR(FIND("素-",第一週!$R$39),0)&gt;0),"",","),IF(IFERROR(FIND("素-",第一週!$R$39),0)&gt;0,"",第一週!$R$39),IF(OR(第一週!$R$40=0,IFERROR(FIND("素-",第一週!$R$40),0)&gt;0),"",","),IF(IFERROR(FIND("素-",第一週!$R$40),0)&gt;0,"",第一週!$R$40),IF(OR(第一週!$R$41=0,IFERROR(FIND("素-",第一週!$R$41),0)&gt;0),"",","),IF(IFERROR(FIND("素-",第一週!$R$41),0)&gt;0,"",第一週!$R$41),IF(OR(第一週!$R$42=0,IFERROR(FIND("素-",第一週!$R$42),0)&gt;0),"",","),IF(IFERROR(FIND("素-",第一週!$R$42),0)&gt;0,"",第一週!$R$42))</f>
        <v>豬前腿肉,雞蛋,脆筍,黑木耳,紅蘿蔔,板豆腐,大白菜</v>
      </c>
      <c r="E11" s="116" t="str">
        <f>_xlfn.CONCAT(IF(IFERROR(FIND("素-",第一週!$R$94),0)&gt;0,"",第一週!$R$94),IF(OR(第一週!$R$95=0,IFERROR(FIND("素-",第一週!$R$95),0)&gt;0),"",","),IF(IFERROR(FIND("素-",第一週!$R$95),0)&gt;0,"",第一週!$R$95),IF(OR(第一週!$R$96=0,IFERROR(FIND("素-",第一週!$R$96),0)&gt;0),"",","),IF(IFERROR(FIND("素-",第一週!$R$96),0)&gt;0,"",第一週!$R$96),IF(OR(第一週!$R$97=0,IFERROR(FIND("素-",第一週!$R$97),0)&gt;0),"",","),IF(IFERROR(FIND("素-",第一週!$R$97),0)&gt;0,"",第一週!$R$97),IF(OR(第一週!$R$98=0,IFERROR(FIND("素-",第一週!$R$98),0)&gt;0),"",","),IF(IFERROR(FIND("素-",第一週!$R$98),0)&gt;0,"",第一週!$R$98),IF(OR(第一週!$R$99=0,IFERROR(FIND("素-",第一週!$R$99),0)&gt;0),"",","),IF(IFERROR(FIND("素-",第一週!$R$99),0)&gt;0,"",第一週!$R$99),IF(OR(第一週!$R$100=0,IFERROR(FIND("素-",第一週!$R$100),0)&gt;0),"",","),IF(IFERROR(FIND("素-",第一週!$R$100),0)&gt;0,"",第一週!$R$100))</f>
        <v>雞堡</v>
      </c>
      <c r="F11" s="628"/>
      <c r="G11" s="116" t="str">
        <f>_xlfn.CONCAT(IF(IFERROR(FIND("素-",第一週!$R$199),0)&gt;0,"",第一週!$R$199),IF(OR(第一週!$R$200=0,IFERROR(FIND("素-",第一週!$R$200),0)&gt;0),"",","),IF(IFERROR(FIND("素-",第一週!$R$200),0)&gt;0,"",第一週!$R$200),IF(OR(第一週!$R$201=0,IFERROR(FIND("素-",第一週!$R$201),0)&gt;0),"",","),IF(IFERROR(FIND("素-",第一週!$R$201),0)&gt;0,"",第一週!$R$201),IF(OR(第一週!$R$202=0,IFERROR(FIND("素-",第一週!$R$202),0)&gt;0),"",","),IF(IFERROR(FIND("素-",第一週!$R$202),0)&gt;0,"",第一週!$R$202),IF(OR(第一週!$R$203=0,IFERROR(FIND("素-",第一週!$R$203),0)&gt;0),"",","),IF(IFERROR(FIND("素-",第一週!$R$203),0)&gt;0,"",第一週!$R$203),IF(OR(第一週!$R$204=0,IFERROR(FIND("素-",第一週!$R$204),0)&gt;0),"",","),IF(IFERROR(FIND("素-",第一週!$R$204),0)&gt;0,"",第一週!$R$204),IF(OR(第一週!$R$205=0,IFERROR(FIND("素-",第一週!$R$205),0)&gt;0),"",","),IF(IFERROR(FIND("素-",第一週!$R$205),0)&gt;0,"",第一週!$R$205),IF(OR(第一週!$R$206=0,IFERROR(FIND("素-",第一週!$R$206),0)&gt;0),"",","),IF(IFERROR(FIND("素-",第一週!$R$206),0)&gt;0,"",第一週!$R$206))</f>
        <v>紅豆包</v>
      </c>
      <c r="H11" s="630"/>
      <c r="I11" s="640"/>
      <c r="J11" s="632"/>
      <c r="K11" s="632"/>
      <c r="L11" s="632"/>
      <c r="M11" s="632"/>
      <c r="N11" s="632"/>
      <c r="O11" s="632"/>
      <c r="P11" s="638"/>
    </row>
    <row r="12" spans="1:16" ht="50.1" customHeight="1">
      <c r="A12" s="621">
        <f>IF(第一週!$V$2=0,"",第一週!$V$2)</f>
        <v>45701</v>
      </c>
      <c r="B12" s="623" t="s">
        <v>15</v>
      </c>
      <c r="C12" s="625" t="str">
        <f>IF(第一週!$V$4=0,"",第一週!$V$4)</f>
        <v>白米飯</v>
      </c>
      <c r="D12" s="126" t="str">
        <f>IF(第一週!$V$34=0,"",第一週!$V$34)</f>
        <v>蜜汁雞翅</v>
      </c>
      <c r="E12" s="126" t="str">
        <f>IF(第一週!$V$94=0,"",第一週!$V$94)</f>
        <v>高麗菜炒蛋</v>
      </c>
      <c r="F12" s="627" t="str">
        <f>IF(第一週!$V$184=0,"",第一週!$V$184)</f>
        <v>炒時蔬</v>
      </c>
      <c r="G12" s="126" t="str">
        <f>IF(第一週!$V$199=0,"",第一週!$V$199)</f>
        <v>玉米排骨湯</v>
      </c>
      <c r="H12" s="629" t="str">
        <f>IF(第一週!$V$214=0,"",第一週!$V$214)&amp;+IF(第一週!$V$235=0,"","+")&amp;+IF(第一週!$V$235=0,"",第一週!$V$235)</f>
        <v>果汁</v>
      </c>
      <c r="I12" s="639" t="str">
        <f>IF(第一週!$V$230=0,"",第一週!$V$230)</f>
        <v/>
      </c>
      <c r="J12" s="631">
        <v>5.5</v>
      </c>
      <c r="K12" s="631">
        <v>2.5953376264288703</v>
      </c>
      <c r="L12" s="631">
        <v>1.5075707702435812</v>
      </c>
      <c r="M12" s="631">
        <v>2.5018872064955011</v>
      </c>
      <c r="N12" s="631">
        <v>1.3128373930217248</v>
      </c>
      <c r="O12" s="631">
        <v>0</v>
      </c>
      <c r="P12" s="637">
        <f>IFERROR(J12*70+K12*75+L12*25+M12*45+N12*60+O12*150,"")</f>
        <v>808.69475911185577</v>
      </c>
    </row>
    <row r="13" spans="1:16" s="129" customFormat="1" ht="30" customHeight="1">
      <c r="A13" s="622"/>
      <c r="B13" s="624"/>
      <c r="C13" s="626"/>
      <c r="D13" s="116" t="str">
        <f>_xlfn.CONCAT(IF(IFERROR(FIND("素-",第一週!$W$34),0)&gt;0,"",第一週!$W$34),IF(OR(第一週!$W$35=0,IFERROR(FIND("素-",第一週!$W$35),0)&gt;0),"",","),IF(IFERROR(FIND("素-",第一週!$W$35),0)&gt;0,"",第一週!$W$35),IF(OR(第一週!$W$36=0,IFERROR(FIND("素-",第一週!$W$36),0)&gt;0),"",","),IF(IFERROR(FIND("素-",第一週!$W$36),0)&gt;0,"",第一週!$W$36),IF(OR(第一週!$W$37=0,IFERROR(FIND("素-",第一週!$W$37),0)&gt;0),"",","),IF(IFERROR(FIND("素-",第一週!$W$37),0)&gt;0,"",第一週!$W$37),IF(OR(第一週!$W$38=0,IFERROR(FIND("素-",第一週!$W$38),0)&gt;0),"",","),IF(IFERROR(FIND("素-",第一週!$W$38),0)&gt;0,"",第一週!$W$38),IF(OR(第一週!$W$39=0,IFERROR(FIND("素-",第一週!$W$39),0)&gt;0),"",","),IF(IFERROR(FIND("素-",第一週!$W$39),0)&gt;0,"",第一週!$W$39),IF(OR(第一週!$W$40=0,IFERROR(FIND("素-",第一週!$W$40),0)&gt;0),"",","),IF(IFERROR(FIND("素-",第一週!$W$40),0)&gt;0,"",第一週!$W$40),IF(OR(第一週!$W$41=0,IFERROR(FIND("素-",第一週!$W$41),0)&gt;0),"",","),IF(IFERROR(FIND("素-",第一週!$W$41),0)&gt;0,"",第一週!$W$41),IF(OR(第一週!$W$42=0,IFERROR(FIND("素-",第一週!$W$42),0)&gt;0),"",","),IF(IFERROR(FIND("素-",第一週!$W$42),0)&gt;0,"",第一週!$W$42))</f>
        <v>雞翅</v>
      </c>
      <c r="E13" s="116" t="str">
        <f>_xlfn.CONCAT(IF(IFERROR(FIND("素-",第一週!$W$94),0)&gt;0,"",第一週!$W$94),IF(OR(第一週!$W$95=0,IFERROR(FIND("素-",第一週!$W$95),0)&gt;0),"",","),IF(IFERROR(FIND("素-",第一週!$W$95),0)&gt;0,"",第一週!$W$95),IF(OR(第一週!$W$96=0,IFERROR(FIND("素-",第一週!$W$96),0)&gt;0),"",","),IF(IFERROR(FIND("素-",第一週!$W$96),0)&gt;0,"",第一週!$W$96),IF(OR(第一週!$W$97=0,IFERROR(FIND("素-",第一週!$W$97),0)&gt;0),"",","),IF(IFERROR(FIND("素-",第一週!$W$97),0)&gt;0,"",第一週!$W$97),IF(OR(第一週!$W$98=0,IFERROR(FIND("素-",第一週!$W$98),0)&gt;0),"",","),IF(IFERROR(FIND("素-",第一週!$W$98),0)&gt;0,"",第一週!$W$98),IF(OR(第一週!$W$99=0,IFERROR(FIND("素-",第一週!$W$99),0)&gt;0),"",","),IF(IFERROR(FIND("素-",第一週!$W$99),0)&gt;0,"",第一週!$W$99),IF(OR(第一週!$W$100=0,IFERROR(FIND("素-",第一週!$W$100),0)&gt;0),"",","),IF(IFERROR(FIND("素-",第一週!$W$100),0)&gt;0,"",第一週!$W$100))</f>
        <v>高麗菜,雞蛋,紅蘿蔔</v>
      </c>
      <c r="F13" s="628"/>
      <c r="G13" s="116" t="str">
        <f>_xlfn.CONCAT(IF(IFERROR(FIND("素-",第一週!$W$199),0)&gt;0,"",第一週!$W$199),IF(OR(第一週!$W$200=0,IFERROR(FIND("素-",第一週!$W$200),0)&gt;0),"",","),IF(IFERROR(FIND("素-",第一週!$W$200),0)&gt;0,"",第一週!$W$200),IF(OR(第一週!$W$201=0,IFERROR(FIND("素-",第一週!$W$201),0)&gt;0),"",","),IF(IFERROR(FIND("素-",第一週!$W$201),0)&gt;0,"",第一週!$W$201),IF(OR(第一週!$W$202=0,IFERROR(FIND("素-",第一週!$W$202),0)&gt;0),"",","),IF(IFERROR(FIND("素-",第一週!$W$202),0)&gt;0,"",第一週!$W$202),IF(OR(第一週!$W$203=0,IFERROR(FIND("素-",第一週!$W$203),0)&gt;0),"",","),IF(IFERROR(FIND("素-",第一週!$W$203),0)&gt;0,"",第一週!$W$203),IF(OR(第一週!$W$204=0,IFERROR(FIND("素-",第一週!$W$204),0)&gt;0),"",","),IF(IFERROR(FIND("素-",第一週!$W$204),0)&gt;0,"",第一週!$W$204),IF(OR(第一週!$W$205=0,IFERROR(FIND("素-",第一週!$W$205),0)&gt;0),"",","),IF(IFERROR(FIND("素-",第一週!$W$205),0)&gt;0,"",第一週!$W$205),IF(OR(第一週!$W$206=0,IFERROR(FIND("素-",第一週!$W$206),0)&gt;0),"",","),IF(IFERROR(FIND("素-",第一週!$W$206),0)&gt;0,"",第一週!$W$206))</f>
        <v>冷凍玉米塊,豬小排</v>
      </c>
      <c r="H13" s="630"/>
      <c r="I13" s="640"/>
      <c r="J13" s="632"/>
      <c r="K13" s="632"/>
      <c r="L13" s="632"/>
      <c r="M13" s="632"/>
      <c r="N13" s="632"/>
      <c r="O13" s="632"/>
      <c r="P13" s="638"/>
    </row>
    <row r="14" spans="1:16" ht="50.1" customHeight="1">
      <c r="A14" s="621">
        <f>IF(第一週!$AA$2=0,"",第一週!$AA$2)</f>
        <v>45702</v>
      </c>
      <c r="B14" s="623" t="s">
        <v>26</v>
      </c>
      <c r="C14" s="639" t="str">
        <f>IF(第一週!$AA$4=0,"",第一週!$AA$4)</f>
        <v>白米飯</v>
      </c>
      <c r="D14" s="126" t="str">
        <f>IF(第一週!$AA$34=0,"",第一週!$AA$34)</f>
        <v>鳳梨豆豉魚</v>
      </c>
      <c r="E14" s="126" t="str">
        <f>IF(第一週!$AA$94=0,"",第一週!$AA$94)</f>
        <v>螞蟻上樹</v>
      </c>
      <c r="F14" s="627" t="str">
        <f>IF(第一週!$AA$184=0,"",第一週!$AA$184)</f>
        <v>炒時蔬</v>
      </c>
      <c r="G14" s="126" t="str">
        <f>IF(第一週!$AA$199=0,"",第一週!$AA$199)</f>
        <v>山藥雞湯</v>
      </c>
      <c r="H14" s="629" t="str">
        <f>IF(第一週!$AA$214=0,"",第一週!$AA$214)&amp;+IF(第一週!$AA$235=0,"","+")&amp;+IF(第一週!$AA$235=0,"",第一週!$AA$235)</f>
        <v>保久乳</v>
      </c>
      <c r="I14" s="639" t="str">
        <f>IF(第一週!$AA$230=0,"",第一週!$AA$230)</f>
        <v/>
      </c>
      <c r="J14" s="631">
        <v>5.2</v>
      </c>
      <c r="K14" s="631">
        <v>2.5</v>
      </c>
      <c r="L14" s="631">
        <v>1.5678524374176548</v>
      </c>
      <c r="M14" s="631">
        <v>2.2999999999999998</v>
      </c>
      <c r="N14" s="631">
        <v>0</v>
      </c>
      <c r="O14" s="631">
        <v>1.0098814229249011</v>
      </c>
      <c r="P14" s="637">
        <f>IFERROR(J14*70+K14*75+L14*25+M14*45+N14*60+O14*150,"")</f>
        <v>845.6785243741765</v>
      </c>
    </row>
    <row r="15" spans="1:16" s="129" customFormat="1" ht="30" customHeight="1">
      <c r="A15" s="622"/>
      <c r="B15" s="624"/>
      <c r="C15" s="640"/>
      <c r="D15" s="116" t="str">
        <f>_xlfn.CONCAT(IF(IFERROR(FIND("素-",第一週!$AB$34),0)&gt;0,"",第一週!$AB$34),IF(OR(第一週!$AB$35=0,IFERROR(FIND("素-",第一週!$AB$35),0)&gt;0),"",","),IF(IFERROR(FIND("素-",第一週!$AB$35),0)&gt;0,"",第一週!$AB$35),IF(OR(第一週!$AB$36=0,IFERROR(FIND("素-",第一週!$AB$36),0)&gt;0),"",","),IF(IFERROR(FIND("素-",第一週!$AB$36),0)&gt;0,"",第一週!$AB$36),IF(OR(第一週!$AB$37=0,IFERROR(FIND("素-",第一週!$AB$37),0)&gt;0),"",","),IF(IFERROR(FIND("素-",第一週!$AB$37),0)&gt;0,"",第一週!$AB$37),IF(OR(第一週!$AB$38=0,IFERROR(FIND("素-",第一週!$AB$38),0)&gt;0),"",","),IF(IFERROR(FIND("素-",第一週!$AB$38),0)&gt;0,"",第一週!$AB$38),IF(OR(第一週!$AB$39=0,IFERROR(FIND("素-",第一週!$AB$39),0)&gt;0),"",","),IF(IFERROR(FIND("素-",第一週!$AB$39),0)&gt;0,"",第一週!$AB$39),IF(OR(第一週!$AB$40=0,IFERROR(FIND("素-",第一週!$AB$40),0)&gt;0),"",","),IF(IFERROR(FIND("素-",第一週!$AB$40),0)&gt;0,"",第一週!$AB$40),IF(OR(第一週!$AB$41=0,IFERROR(FIND("素-",第一週!$AB$41),0)&gt;0),"",","),IF(IFERROR(FIND("素-",第一週!$AB$41),0)&gt;0,"",第一週!$AB$41),IF(OR(第一週!$AB$42=0,IFERROR(FIND("素-",第一週!$AB$42),0)&gt;0),"",","),IF(IFERROR(FIND("素-",第一週!$AB$42),0)&gt;0,"",第一週!$AB$42))</f>
        <v>魚,鳳梨豆醬,豆豉,薑,洋蔥</v>
      </c>
      <c r="E15" s="116" t="str">
        <f>_xlfn.CONCAT(IF(IFERROR(FIND("素-",第一週!$AB$94),0)&gt;0,"",第一週!$AB$94),IF(OR(第一週!$AB$95=0,IFERROR(FIND("素-",第一週!$AB$95),0)&gt;0),"",","),IF(IFERROR(FIND("素-",第一週!$AB$95),0)&gt;0,"",第一週!$AB$95),IF(OR(第一週!$AB$96=0,IFERROR(FIND("素-",第一週!$AB$96),0)&gt;0),"",","),IF(IFERROR(FIND("素-",第一週!$AB$96),0)&gt;0,"",第一週!$AB$96),IF(OR(第一週!$AB$97=0,IFERROR(FIND("素-",第一週!$AB$97),0)&gt;0),"",","),IF(IFERROR(FIND("素-",第一週!$AB$97),0)&gt;0,"",第一週!$AB$97),IF(OR(第一週!$AB$98=0,IFERROR(FIND("素-",第一週!$AB$98),0)&gt;0),"",","),IF(IFERROR(FIND("素-",第一週!$AB$98),0)&gt;0,"",第一週!$AB$98),IF(OR(第一週!$AB$99=0,IFERROR(FIND("素-",第一週!$AB$99),0)&gt;0),"",","),IF(IFERROR(FIND("素-",第一週!$AB$99),0)&gt;0,"",第一週!$AB$99),IF(OR(第一週!$AB$100=0,IFERROR(FIND("素-",第一週!$AB$100),0)&gt;0),"",","),IF(IFERROR(FIND("素-",第一週!$AB$100),0)&gt;0,"",第一週!$AB$100))</f>
        <v>冬粉,冷凍毛豆仁,大白菜,豆瓣醬,紅蘿蔔</v>
      </c>
      <c r="F15" s="628"/>
      <c r="G15" s="116" t="str">
        <f>_xlfn.CONCAT(IF(IFERROR(FIND("素-",第一週!$AB$199),0)&gt;0,"",第一週!$AB$199),IF(OR(第一週!$AB$200=0,IFERROR(FIND("素-",第一週!$AB$200),0)&gt;0),"",","),IF(IFERROR(FIND("素-",第一週!$AB$200),0)&gt;0,"",第一週!$AB$200),IF(OR(第一週!$AB$201=0,IFERROR(FIND("素-",第一週!$AB$201),0)&gt;0),"",","),IF(IFERROR(FIND("素-",第一週!$AB$201),0)&gt;0,"",第一週!$AB$201),IF(OR(第一週!$AB$202=0,IFERROR(FIND("素-",第一週!$AB$202),0)&gt;0),"",","),IF(IFERROR(FIND("素-",第一週!$AB$202),0)&gt;0,"",第一週!$AB$202),IF(OR(第一週!$AB$203=0,IFERROR(FIND("素-",第一週!$AB$203),0)&gt;0),"",","),IF(IFERROR(FIND("素-",第一週!$AB$203),0)&gt;0,"",第一週!$AB$203),IF(OR(第一週!$AB$204=0,IFERROR(FIND("素-",第一週!$AB$204),0)&gt;0),"",","),IF(IFERROR(FIND("素-",第一週!$AB$204),0)&gt;0,"",第一週!$AB$204),IF(OR(第一週!$AB$205=0,IFERROR(FIND("素-",第一週!$AB$205),0)&gt;0),"",","),IF(IFERROR(FIND("素-",第一週!$AB$205),0)&gt;0,"",第一週!$AB$205),IF(OR(第一週!$AB$206=0,IFERROR(FIND("素-",第一週!$AB$206),0)&gt;0),"",","),IF(IFERROR(FIND("素-",第一週!$AB$206),0)&gt;0,"",第一週!$AB$206))</f>
        <v>雞骨腿,山藥</v>
      </c>
      <c r="H15" s="630"/>
      <c r="I15" s="640"/>
      <c r="J15" s="632"/>
      <c r="K15" s="632"/>
      <c r="L15" s="632"/>
      <c r="M15" s="632"/>
      <c r="N15" s="632"/>
      <c r="O15" s="632"/>
      <c r="P15" s="638"/>
    </row>
    <row r="16" spans="1:16" ht="50.1" hidden="1" customHeight="1">
      <c r="A16" s="621" t="str">
        <f>IF(第一週!$AF$2=0,"",第一週!$AF$2)</f>
        <v/>
      </c>
      <c r="B16" s="623" t="s">
        <v>27</v>
      </c>
      <c r="C16" s="639" t="str">
        <f>IF(第一週!$AF$4=0,"",第一週!$AF$4)</f>
        <v/>
      </c>
      <c r="D16" s="126" t="str">
        <f>IF(第一週!$AF$34=0,"",第一週!$AF$34)</f>
        <v/>
      </c>
      <c r="E16" s="126" t="str">
        <f>IF(第一週!$AF$94=0,"",第一週!$AF$94)</f>
        <v/>
      </c>
      <c r="F16" s="627" t="str">
        <f>IF(第一週!$AF$184=0,"",第一週!$AF$184)</f>
        <v/>
      </c>
      <c r="G16" s="126" t="str">
        <f>IF(第一週!$AF$199=0,"",第一週!$AF$199)</f>
        <v/>
      </c>
      <c r="H16" s="629" t="str">
        <f>IF(第一週!$AF$214=0,"",第一週!$AF$214)&amp;+IF(第一週!$AF$235=0,"","+")&amp;+IF(第一週!$AF$235=0,"",第一週!$AF$235)</f>
        <v/>
      </c>
      <c r="I16" s="639" t="str">
        <f>IF(第一週!$AF$230=0,"",第一週!$AF$230)</f>
        <v/>
      </c>
      <c r="J16" s="631" t="s">
        <v>90</v>
      </c>
      <c r="K16" s="631" t="s">
        <v>90</v>
      </c>
      <c r="L16" s="631" t="s">
        <v>90</v>
      </c>
      <c r="M16" s="631"/>
      <c r="N16" s="631" t="s">
        <v>90</v>
      </c>
      <c r="O16" s="631" t="s">
        <v>90</v>
      </c>
      <c r="P16" s="637" t="str">
        <f>IFERROR(J16*70+K16*75+L16*25+M16*45+N16*60+O16*150,"")</f>
        <v/>
      </c>
    </row>
    <row r="17" spans="1:16" s="117" customFormat="1" ht="25.15" hidden="1" customHeight="1">
      <c r="A17" s="622"/>
      <c r="B17" s="624"/>
      <c r="C17" s="640"/>
      <c r="D17" s="124" t="str">
        <f>_xlfn.CONCAT(IF(IFERROR(FIND("素-",第一週!$AG$34),0)&gt;0,"",第一週!$AG$34),IF(OR(第一週!$AG$35=0,IFERROR(FIND("素-",第一週!$AG$35),0)&gt;0),"",","),IF(IFERROR(FIND("素-",第一週!$AG$35),0)&gt;0,"",第一週!$AG$35),IF(OR(第一週!$AG$36=0,IFERROR(FIND("素-",第一週!$AG$36),0)&gt;0),"",","),IF(IFERROR(FIND("素-",第一週!$AG$36),0)&gt;0,"",第一週!$AG$36),IF(OR(第一週!$AG$37=0,IFERROR(FIND("素-",第一週!$AG$37),0)&gt;0),"",","),IF(IFERROR(FIND("素-",第一週!$AG$37),0)&gt;0,"",第一週!$AG$37),IF(OR(第一週!$AG$38=0,IFERROR(FIND("素-",第一週!$AG$38),0)&gt;0),"",","),IF(IFERROR(FIND("素-",第一週!$AG$38),0)&gt;0,"",第一週!$AG$38),IF(OR(第一週!$AG$39=0,IFERROR(FIND("素-",第一週!$AG$39),0)&gt;0),"",","),IF(IFERROR(FIND("素-",第一週!$AG$39),0)&gt;0,"",第一週!$AG$39),IF(OR(第一週!$AG$40=0,IFERROR(FIND("素-",第一週!$AG$40),0)&gt;0),"",","),IF(IFERROR(FIND("素-",第一週!$AG$40),0)&gt;0,"",第一週!$AG$40),IF(OR(第一週!$AG$41=0,IFERROR(FIND("素-",第一週!$AG$41),0)&gt;0),"",","),IF(IFERROR(FIND("素-",第一週!$AG$41),0)&gt;0,"",第一週!$AG$41),IF(OR(第一週!$AG$42=0,IFERROR(FIND("素-",第一週!$AG$42),0)&gt;0),"",","),IF(IFERROR(FIND("素-",第一週!$AG$42),0)&gt;0,"",第一週!$AG$42))</f>
        <v/>
      </c>
      <c r="E17" s="124" t="str">
        <f>_xlfn.CONCAT(IF(IFERROR(FIND("素-",第一週!$AG$94),0)&gt;0,"",第一週!$AG$94),IF(OR(第一週!$AG$95=0,IFERROR(FIND("素-",第一週!$AG$95),0)&gt;0),"",","),IF(IFERROR(FIND("素-",第一週!$AG$95),0)&gt;0,"",第一週!$AG$95),IF(OR(第一週!$AG$96=0,IFERROR(FIND("素-",第一週!$AG$96),0)&gt;0),"",","),IF(IFERROR(FIND("素-",第一週!$AG$96),0)&gt;0,"",第一週!$AG$96),IF(OR(第一週!$AG$97=0,IFERROR(FIND("素-",第一週!$AG$97),0)&gt;0),"",","),IF(IFERROR(FIND("素-",第一週!$AG$97),0)&gt;0,"",第一週!$AG$97),IF(OR(第一週!$AG$98=0,IFERROR(FIND("素-",第一週!$AG$98),0)&gt;0),"",","),IF(IFERROR(FIND("素-",第一週!$AG$98),0)&gt;0,"",第一週!$AG$98),IF(OR(第一週!$AG$99=0,IFERROR(FIND("素-",第一週!$AG$99),0)&gt;0),"",","),IF(IFERROR(FIND("素-",第一週!$AG$99),0)&gt;0,"",第一週!$AG$99),IF(OR(第一週!$AG$100=0,IFERROR(FIND("素-",第一週!$AG$100),0)&gt;0),"",","),IF(IFERROR(FIND("素-",第一週!$AG$100),0)&gt;0,"",第一週!$AG$100))</f>
        <v/>
      </c>
      <c r="F17" s="628"/>
      <c r="G17" s="124" t="str">
        <f>_xlfn.CONCAT(IF(IFERROR(FIND("素-",第一週!$AG$199),0)&gt;0,"",第一週!$AG$199),IF(OR(第一週!$AG$200=0,IFERROR(FIND("素-",第一週!$AG$200),0)&gt;0),"",","),IF(IFERROR(FIND("素-",第一週!$AG$200),0)&gt;0,"",第一週!$AG$200),IF(OR(第一週!$AG$201=0,IFERROR(FIND("素-",第一週!$AG$201),0)&gt;0),"",","),IF(IFERROR(FIND("素-",第一週!$AG$201),0)&gt;0,"",第一週!$AG$201),IF(OR(第一週!$AG$202=0,IFERROR(FIND("素-",第一週!$AG$202),0)&gt;0),"",","),IF(IFERROR(FIND("素-",第一週!$AG$202),0)&gt;0,"",第一週!$AG$202),IF(OR(第一週!$AG$203=0,IFERROR(FIND("素-",第一週!$AG$203),0)&gt;0),"",","),IF(IFERROR(FIND("素-",第一週!$AG$203),0)&gt;0,"",第一週!$AG$203),IF(OR(第一週!$AG$204=0,IFERROR(FIND("素-",第一週!$AG$204),0)&gt;0),"",","),IF(IFERROR(FIND("素-",第一週!$AG$204),0)&gt;0,"",第一週!$AG$204),IF(OR(第一週!$AG$205=0,IFERROR(FIND("素-",第一週!$AG$205),0)&gt;0),"",","),IF(IFERROR(FIND("素-",第一週!$AG$205),0)&gt;0,"",第一週!$AG$205),IF(OR(第一週!$AG$206=0,IFERROR(FIND("素-",第一週!$AG$206),0)&gt;0),"",","),IF(IFERROR(FIND("素-",第一週!$AG$206),0)&gt;0,"",第一週!$AG$206))</f>
        <v/>
      </c>
      <c r="H17" s="630"/>
      <c r="I17" s="640"/>
      <c r="J17" s="632"/>
      <c r="K17" s="632"/>
      <c r="L17" s="632"/>
      <c r="M17" s="632"/>
      <c r="N17" s="632"/>
      <c r="O17" s="632"/>
      <c r="P17" s="638"/>
    </row>
    <row r="18" spans="1:16" ht="50.1" hidden="1" customHeight="1">
      <c r="A18" s="621"/>
      <c r="B18" s="623" t="s">
        <v>28</v>
      </c>
      <c r="C18" s="639"/>
      <c r="D18" s="126"/>
      <c r="E18" s="184"/>
      <c r="F18" s="627"/>
      <c r="G18" s="126"/>
      <c r="H18" s="629"/>
      <c r="I18" s="639"/>
      <c r="J18" s="625"/>
      <c r="K18" s="625"/>
      <c r="L18" s="625"/>
      <c r="M18" s="625"/>
      <c r="N18" s="625"/>
      <c r="O18" s="625"/>
      <c r="P18" s="637">
        <f>IFERROR(J18*70+K18*75+L18*25+M18*45+N18*60+O18*150,"")</f>
        <v>0</v>
      </c>
    </row>
    <row r="19" spans="1:16" s="117" customFormat="1" ht="25.15" hidden="1" customHeight="1">
      <c r="A19" s="622"/>
      <c r="B19" s="624"/>
      <c r="C19" s="640"/>
      <c r="D19" s="124"/>
      <c r="E19" s="124"/>
      <c r="F19" s="628"/>
      <c r="G19" s="124"/>
      <c r="H19" s="630"/>
      <c r="I19" s="640"/>
      <c r="J19" s="626"/>
      <c r="K19" s="626"/>
      <c r="L19" s="626"/>
      <c r="M19" s="626"/>
      <c r="N19" s="626"/>
      <c r="O19" s="626"/>
      <c r="P19" s="638"/>
    </row>
    <row r="20" spans="1:16" ht="50.1" customHeight="1">
      <c r="A20" s="621">
        <f>IF(第二週!$G$2=0,"",第二週!$G$2)</f>
        <v>45705</v>
      </c>
      <c r="B20" s="623" t="s">
        <v>12</v>
      </c>
      <c r="C20" s="639" t="str">
        <f>IF(第二週!$G$4=0,"",第二週!$G$4)</f>
        <v>白米飯</v>
      </c>
      <c r="D20" s="126" t="str">
        <f>IF(第二週!$G$34=0,"",第二週!$G$34)</f>
        <v>三杯雞</v>
      </c>
      <c r="E20" s="126" t="str">
        <f>IF(第二週!$G$94=0,"",第二週!$G$94)</f>
        <v>四色干絲</v>
      </c>
      <c r="F20" s="627" t="str">
        <f>IF(第二週!$G$184=0,"",第二週!$G$184)</f>
        <v>炒時蔬</v>
      </c>
      <c r="G20" s="126" t="str">
        <f>IF(第二週!$G$199=0,"",第二週!$G$199)</f>
        <v>番茄蛋花湯</v>
      </c>
      <c r="H20" s="629" t="str">
        <f>IF(第二週!$G$214=0,"",第二週!$G$214)&amp;+IF(第二週!$G$235=0,"","+")&amp;+IF(第二週!$G$235=0,"",第二週!$G$235)</f>
        <v>綜合堅果</v>
      </c>
      <c r="I20" s="639" t="str">
        <f>IF(第二週!$G$230=0,"",第二週!$G$230)</f>
        <v>豆漿</v>
      </c>
      <c r="J20" s="631">
        <v>5.0986842105263159</v>
      </c>
      <c r="K20" s="631">
        <v>3</v>
      </c>
      <c r="L20" s="631">
        <v>1.6855263157894738</v>
      </c>
      <c r="M20" s="631">
        <v>3</v>
      </c>
      <c r="N20" s="631">
        <v>0</v>
      </c>
      <c r="O20" s="631">
        <v>0</v>
      </c>
      <c r="P20" s="637">
        <f>IFERROR(J20*70+K20*75+L20*25+M20*45+N20*60+O20*150,"")</f>
        <v>759.04605263157896</v>
      </c>
    </row>
    <row r="21" spans="1:16" s="129" customFormat="1" ht="30" customHeight="1">
      <c r="A21" s="622"/>
      <c r="B21" s="624"/>
      <c r="C21" s="640"/>
      <c r="D21" s="116" t="str">
        <f>_xlfn.CONCAT(IF(IFERROR(FIND("素-",第二週!$H$34),0)&gt;0,"",第二週!$H$34),IF(OR(第二週!$H$35=0,IFERROR(FIND("素-",第二週!$H$35),0)&gt;0),"",","),IF(IFERROR(FIND("素-",第二週!$H$35),0)&gt;0,"",第二週!$H$35),IF(OR(第二週!$H$36=0,IFERROR(FIND("素-",第二週!$H$36),0)&gt;0),"",","),IF(IFERROR(FIND("素-",第二週!$H$36),0)&gt;0,"",第二週!$H$36),IF(OR(第二週!$H$37=0,IFERROR(FIND("素-",第二週!$H$37),0)&gt;0),"",","),IF(IFERROR(FIND("素-",第二週!$H$37),0)&gt;0,"",第二週!$H$37),IF(OR(第二週!$H$38=0,IFERROR(FIND("素-",第二週!$H$38),0)&gt;0),"",","),IF(IFERROR(FIND("素-",第二週!$H$38),0)&gt;0,"",第二週!$H$38),IF(OR(第二週!$H$39=0,IFERROR(FIND("素-",第二週!$H$39),0)&gt;0),"",","),IF(IFERROR(FIND("素-",第二週!$H$39),0)&gt;0,"",第二週!$H$39),IF(OR(第二週!$H$40=0,IFERROR(FIND("素-",第二週!$H$40),0)&gt;0),"",","),IF(IFERROR(FIND("素-",第二週!$H$40),0)&gt;0,"",第二週!$H$40),IF(OR(第二週!$H$41=0,IFERROR(FIND("素-",第二週!$H$41),0)&gt;0),"",","),IF(IFERROR(FIND("素-",第二週!$H$41),0)&gt;0,"",第二週!$H$41),IF(OR(第二週!$H$42=0,IFERROR(FIND("素-",第二週!$H$42),0)&gt;0),"",","),IF(IFERROR(FIND("素-",第二週!$H$42),0)&gt;0,"",第二週!$H$42))</f>
        <v>雞胸,棒棒腿,米血糕,九層塔,胡麻油,薑</v>
      </c>
      <c r="E21" s="116" t="str">
        <f>_xlfn.CONCAT(IF(IFERROR(FIND("素-",第二週!$H$94),0)&gt;0,"",第二週!$H$94),IF(OR(第二週!$H$95=0,IFERROR(FIND("素-",第二週!$H$95),0)&gt;0),"",","),IF(IFERROR(FIND("素-",第二週!$H$95),0)&gt;0,"",第二週!$H$95),IF(OR(第二週!$H$96=0,IFERROR(FIND("素-",第二週!$H$96),0)&gt;0),"",","),IF(IFERROR(FIND("素-",第二週!$H$96),0)&gt;0,"",第二週!$H$96),IF(OR(第二週!$H$97=0,IFERROR(FIND("素-",第二週!$H$97),0)&gt;0),"",","),IF(IFERROR(FIND("素-",第二週!$H$97),0)&gt;0,"",第二週!$H$97),IF(OR(第二週!$H$98=0,IFERROR(FIND("素-",第二週!$H$98),0)&gt;0),"",","),IF(IFERROR(FIND("素-",第二週!$H$98),0)&gt;0,"",第二週!$H$98),IF(OR(第二週!$H$99=0,IFERROR(FIND("素-",第二週!$H$99),0)&gt;0),"",","),IF(IFERROR(FIND("素-",第二週!$H$99),0)&gt;0,"",第二週!$H$99),IF(OR(第二週!$H$100=0,IFERROR(FIND("素-",第二週!$H$100),0)&gt;0),"",","),IF(IFERROR(FIND("素-",第二週!$H$100),0)&gt;0,"",第二週!$H$100))</f>
        <v>海帶絲,芹菜,胡蘿蔔,豆干絲</v>
      </c>
      <c r="F21" s="628"/>
      <c r="G21" s="116" t="str">
        <f>_xlfn.CONCAT(IF(IFERROR(FIND("素-",第二週!$H$199),0)&gt;0,"",第二週!$H$199),IF(OR(第二週!$H$200=0,IFERROR(FIND("素-",第二週!$H$200),0)&gt;0),"",","),IF(IFERROR(FIND("素-",第二週!$H$200),0)&gt;0,"",第二週!$H$200),IF(OR(第二週!$H$201=0,IFERROR(FIND("素-",第二週!$H$201),0)&gt;0),"",","),IF(IFERROR(FIND("素-",第二週!$H$201),0)&gt;0,"",第二週!$H$201),IF(OR(第二週!$H$202=0,IFERROR(FIND("素-",第二週!$H$202),0)&gt;0),"",","),IF(IFERROR(FIND("素-",第二週!$H$202),0)&gt;0,"",第二週!$H$202),IF(OR(第二週!$H$203=0,IFERROR(FIND("素-",第二週!$H$203),0)&gt;0),"",","),IF(IFERROR(FIND("素-",第二週!$H$203),0)&gt;0,"",第二週!$H$203),IF(OR(第二週!$H$204=0,IFERROR(FIND("素-",第二週!$H$204),0)&gt;0),"",","),IF(IFERROR(FIND("素-",第二週!$H$204),0)&gt;0,"",第二週!$H$204),IF(OR(第二週!$H$205=0,IFERROR(FIND("素-",第二週!$H$205),0)&gt;0),"",","),IF(IFERROR(FIND("素-",第二週!$H$205),0)&gt;0,"",第二週!$H$205),IF(OR(第二週!$H$206=0,IFERROR(FIND("素-",第二週!$H$206),0)&gt;0),"",","),IF(IFERROR(FIND("素-",第二週!$H$206),0)&gt;0,"",第二週!$H$206))</f>
        <v>青蔥,雞蛋,番茄</v>
      </c>
      <c r="H21" s="630"/>
      <c r="I21" s="640"/>
      <c r="J21" s="632"/>
      <c r="K21" s="632"/>
      <c r="L21" s="632"/>
      <c r="M21" s="632"/>
      <c r="N21" s="632"/>
      <c r="O21" s="632"/>
      <c r="P21" s="638"/>
    </row>
    <row r="22" spans="1:16" ht="50.1" customHeight="1">
      <c r="A22" s="621">
        <f>IF(第二週!$L$2=0,"",第二週!$L$2)</f>
        <v>45706</v>
      </c>
      <c r="B22" s="623" t="s">
        <v>13</v>
      </c>
      <c r="C22" s="639" t="str">
        <f>IF(第二週!$L$4=0,"",第二週!$L$4)</f>
        <v>糙米飯</v>
      </c>
      <c r="D22" s="126" t="str">
        <f>IF(第二週!$L$34=0,"",第二週!$L$34)</f>
        <v>洋葱滑蛋肉片</v>
      </c>
      <c r="E22" s="126" t="str">
        <f>IF(第二週!$L$94=0,"",第二週!$L$94)</f>
        <v>客家小炒</v>
      </c>
      <c r="F22" s="627" t="str">
        <f>IF(第二週!$L$184=0,"",第二週!$L$184)</f>
        <v>炒時蔬</v>
      </c>
      <c r="G22" s="126" t="str">
        <f>IF(第二週!$L$199=0,"",第二週!$L$199)</f>
        <v>筍片雞湯</v>
      </c>
      <c r="H22" s="629" t="str">
        <f>IF(第二週!$L$214=0,"",第二週!$L$214)&amp;+IF(第二週!$L$235=0,"","+")&amp;+IF(第二週!$L$235=0,"",第二週!$L$235)</f>
        <v>水果</v>
      </c>
      <c r="I22" s="639" t="str">
        <f>IF(第二週!$L$230=0,"",第二週!$L$230)</f>
        <v/>
      </c>
      <c r="J22" s="631">
        <v>4.3721236028928336</v>
      </c>
      <c r="K22" s="631">
        <v>2.7</v>
      </c>
      <c r="L22" s="631">
        <v>1.4171597633136095</v>
      </c>
      <c r="M22" s="631">
        <v>2.2999999999999998</v>
      </c>
      <c r="N22" s="631">
        <v>1.0401051939513477</v>
      </c>
      <c r="O22" s="631">
        <v>0</v>
      </c>
      <c r="P22" s="637">
        <f>IFERROR(J22*70+K22*75+L22*25+M22*45+N22*60+O22*150,"")</f>
        <v>709.88395792241943</v>
      </c>
    </row>
    <row r="23" spans="1:16" s="129" customFormat="1" ht="30" customHeight="1">
      <c r="A23" s="622"/>
      <c r="B23" s="624"/>
      <c r="C23" s="640"/>
      <c r="D23" s="116" t="str">
        <f>_xlfn.CONCAT(IF(IFERROR(FIND("素-",第二週!$M$34),0)&gt;0,"",第二週!$M$34),IF(OR(第二週!$M$35=0,IFERROR(FIND("素-",第二週!$M$35),0)&gt;0),"",","),IF(IFERROR(FIND("素-",第二週!$M$35),0)&gt;0,"",第二週!$M$35),IF(OR(第二週!$M$36=0,IFERROR(FIND("素-",第二週!$M$36),0)&gt;0),"",","),IF(IFERROR(FIND("素-",第二週!$M$36),0)&gt;0,"",第二週!$M$36),IF(OR(第二週!$M$37=0,IFERROR(FIND("素-",第二週!$M$37),0)&gt;0),"",","),IF(IFERROR(FIND("素-",第二週!$M$37),0)&gt;0,"",第二週!$M$37),IF(OR(第二週!$M$38=0,IFERROR(FIND("素-",第二週!$M$38),0)&gt;0),"",","),IF(IFERROR(FIND("素-",第二週!$M$38),0)&gt;0,"",第二週!$M$38),IF(OR(第二週!$M$39=0,IFERROR(FIND("素-",第二週!$M$39),0)&gt;0),"",","),IF(IFERROR(FIND("素-",第二週!$M$39),0)&gt;0,"",第二週!$M$39),IF(OR(第二週!$M$40=0,IFERROR(FIND("素-",第二週!$M$40),0)&gt;0),"",","),IF(IFERROR(FIND("素-",第二週!$M$40),0)&gt;0,"",第二週!$M$40),IF(OR(第二週!$M$41=0,IFERROR(FIND("素-",第二週!$M$41),0)&gt;0),"",","),IF(IFERROR(FIND("素-",第二週!$M$41),0)&gt;0,"",第二週!$M$41),IF(OR(第二週!$M$42=0,IFERROR(FIND("素-",第二週!$M$42),0)&gt;0),"",","),IF(IFERROR(FIND("素-",第二週!$M$42),0)&gt;0,"",第二週!$M$42))</f>
        <v>豬前腿肉,白洋葱,雞蛋,青蔥</v>
      </c>
      <c r="E23" s="116" t="str">
        <f>_xlfn.CONCAT(IF(IFERROR(FIND("素-",第二週!$M$94),0)&gt;0,"",第二週!$M$94),IF(OR(第二週!$M$95=0,IFERROR(FIND("素-",第二週!$M$95),0)&gt;0),"",","),IF(IFERROR(FIND("素-",第二週!$M$95),0)&gt;0,"",第二週!$M$95),IF(OR(第二週!$M$96=0,IFERROR(FIND("素-",第二週!$M$96),0)&gt;0),"",","),IF(IFERROR(FIND("素-",第二週!$M$96),0)&gt;0,"",第二週!$M$96),IF(OR(第二週!$M$97=0,IFERROR(FIND("素-",第二週!$M$97),0)&gt;0),"",","),IF(IFERROR(FIND("素-",第二週!$M$97),0)&gt;0,"",第二週!$M$97),IF(OR(第二週!$M$98=0,IFERROR(FIND("素-",第二週!$M$98),0)&gt;0),"",","),IF(IFERROR(FIND("素-",第二週!$M$98),0)&gt;0,"",第二週!$M$98),IF(OR(第二週!$M$99=0,IFERROR(FIND("素-",第二週!$M$99),0)&gt;0),"",","),IF(IFERROR(FIND("素-",第二週!$M$99),0)&gt;0,"",第二週!$M$99),IF(OR(第二週!$M$100=0,IFERROR(FIND("素-",第二週!$M$100),0)&gt;0),"",","),IF(IFERROR(FIND("素-",第二週!$M$100),0)&gt;0,"",第二週!$M$100))</f>
        <v>芹菜,豆干,乾魷魚絲,菜脯條,豬前腿肉</v>
      </c>
      <c r="F23" s="628"/>
      <c r="G23" s="116" t="str">
        <f>_xlfn.CONCAT(IF(IFERROR(FIND("素-",第二週!$M$199),0)&gt;0,"",第二週!$M$199),IF(OR(第二週!$M$200=0,IFERROR(FIND("素-",第二週!$M$200),0)&gt;0),"",","),IF(IFERROR(FIND("素-",第二週!$M$200),0)&gt;0,"",第二週!$M$200),IF(OR(第二週!$M$201=0,IFERROR(FIND("素-",第二週!$M$201),0)&gt;0),"",","),IF(IFERROR(FIND("素-",第二週!$M$201),0)&gt;0,"",第二週!$M$201),IF(OR(第二週!$M$202=0,IFERROR(FIND("素-",第二週!$M$202),0)&gt;0),"",","),IF(IFERROR(FIND("素-",第二週!$M$202),0)&gt;0,"",第二週!$M$202),IF(OR(第二週!$M$203=0,IFERROR(FIND("素-",第二週!$M$203),0)&gt;0),"",","),IF(IFERROR(FIND("素-",第二週!$M$203),0)&gt;0,"",第二週!$M$203),IF(OR(第二週!$M$204=0,IFERROR(FIND("素-",第二週!$M$204),0)&gt;0),"",","),IF(IFERROR(FIND("素-",第二週!$M$204),0)&gt;0,"",第二週!$M$204),IF(OR(第二週!$M$205=0,IFERROR(FIND("素-",第二週!$M$205),0)&gt;0),"",","),IF(IFERROR(FIND("素-",第二週!$M$205),0)&gt;0,"",第二週!$M$205),IF(OR(第二週!$M$206=0,IFERROR(FIND("素-",第二週!$M$206),0)&gt;0),"",","),IF(IFERROR(FIND("素-",第二週!$M$206),0)&gt;0,"",第二週!$M$206))</f>
        <v>脆筍片,骨腿</v>
      </c>
      <c r="H23" s="630"/>
      <c r="I23" s="640"/>
      <c r="J23" s="632"/>
      <c r="K23" s="632"/>
      <c r="L23" s="632"/>
      <c r="M23" s="632"/>
      <c r="N23" s="632"/>
      <c r="O23" s="632"/>
      <c r="P23" s="638"/>
    </row>
    <row r="24" spans="1:16" ht="50.1" customHeight="1">
      <c r="A24" s="621">
        <f>IF(第二週!$Q$2=0,"",第二週!$Q$2)</f>
        <v>45707</v>
      </c>
      <c r="B24" s="623" t="s">
        <v>14</v>
      </c>
      <c r="C24" s="639" t="str">
        <f>IF(第二週!$Q$4=0,"",第二週!$Q$4)</f>
        <v>白米飯</v>
      </c>
      <c r="D24" s="126" t="str">
        <f>IF(第二週!$Q$34=0,"",第二週!$Q$34)</f>
        <v>什錦鴿蛋燴飯</v>
      </c>
      <c r="E24" s="126" t="str">
        <f>IF(第二週!$Q$94=0,"",第二週!$Q$94)</f>
        <v>蔥燒大排</v>
      </c>
      <c r="F24" s="627" t="str">
        <f>IF(第二週!$Q$184=0,"",第二週!$Q$184)</f>
        <v>炒時蔬</v>
      </c>
      <c r="G24" s="126" t="str">
        <f>IF(第二週!$Q$199=0,"",第二週!$Q$199)</f>
        <v>白玉雞湯</v>
      </c>
      <c r="H24" s="629" t="str">
        <f>IF(第二週!$Q$214=0,"",第二週!$Q$214)&amp;+IF(第二週!$Q$235=0,"","+")&amp;+IF(第二週!$Q$235=0,"",第二週!$Q$235)</f>
        <v>水果</v>
      </c>
      <c r="I24" s="639" t="str">
        <f>IF(第二週!$Q$230=0,"",第二週!$Q$230)</f>
        <v/>
      </c>
      <c r="J24" s="631">
        <v>4.2</v>
      </c>
      <c r="K24" s="631">
        <v>2.5</v>
      </c>
      <c r="L24" s="631">
        <v>1.1799604482531312</v>
      </c>
      <c r="M24" s="631">
        <v>2.5</v>
      </c>
      <c r="N24" s="631">
        <v>1.4716845448552764</v>
      </c>
      <c r="O24" s="631">
        <v>0</v>
      </c>
      <c r="P24" s="637">
        <f>IFERROR(J24*70+K24*75+L24*25+M24*45+N24*60+O24*150,"")</f>
        <v>711.80008389764487</v>
      </c>
    </row>
    <row r="25" spans="1:16" s="129" customFormat="1" ht="30" customHeight="1">
      <c r="A25" s="622"/>
      <c r="B25" s="624"/>
      <c r="C25" s="640"/>
      <c r="D25" s="116" t="str">
        <f>_xlfn.CONCAT(IF(IFERROR(FIND("素-",第二週!$R$34),0)&gt;0,"",第二週!$R$34),IF(OR(第二週!$R$35=0,IFERROR(FIND("素-",第二週!$R$35),0)&gt;0),"",","),IF(IFERROR(FIND("素-",第二週!$R$35),0)&gt;0,"",第二週!$R$35),IF(OR(第二週!$R$36=0,IFERROR(FIND("素-",第二週!$R$36),0)&gt;0),"",","),IF(IFERROR(FIND("素-",第二週!$R$36),0)&gt;0,"",第二週!$R$36),IF(OR(第二週!$R$37=0,IFERROR(FIND("素-",第二週!$R$37),0)&gt;0),"",","),IF(IFERROR(FIND("素-",第二週!$R$37),0)&gt;0,"",第二週!$R$37),IF(OR(第二週!$R$38=0,IFERROR(FIND("素-",第二週!$R$38),0)&gt;0),"",","),IF(IFERROR(FIND("素-",第二週!$R$38),0)&gt;0,"",第二週!$R$38),IF(OR(第二週!$R$39=0,IFERROR(FIND("素-",第二週!$R$39),0)&gt;0),"",","),IF(IFERROR(FIND("素-",第二週!$R$39),0)&gt;0,"",第二週!$R$39),IF(OR(第二週!$R$40=0,IFERROR(FIND("素-",第二週!$R$40),0)&gt;0),"",","),IF(IFERROR(FIND("素-",第二週!$R$40),0)&gt;0,"",第二週!$R$40),IF(OR(第二週!$R$41=0,IFERROR(FIND("素-",第二週!$R$41),0)&gt;0),"",","),IF(IFERROR(FIND("素-",第二週!$R$41),0)&gt;0,"",第二週!$R$41),IF(OR(第二週!$R$42=0,IFERROR(FIND("素-",第二週!$R$42),0)&gt;0),"",","),IF(IFERROR(FIND("素-",第二週!$R$42),0)&gt;0,"",第二週!$R$42))</f>
        <v>豬前腿肉,洋蔥,貢丸,鴿蛋,高麗菜,紅蘿蔔,冷凍玉米粒</v>
      </c>
      <c r="E25" s="116" t="str">
        <f>_xlfn.CONCAT(IF(IFERROR(FIND("素-",第二週!$R$94),0)&gt;0,"",第二週!$R$94),IF(OR(第二週!$R$95=0,IFERROR(FIND("素-",第二週!$R$95),0)&gt;0),"",","),IF(IFERROR(FIND("素-",第二週!$R$95),0)&gt;0,"",第二週!$R$95),IF(OR(第二週!$R$96=0,IFERROR(FIND("素-",第二週!$R$96),0)&gt;0),"",","),IF(IFERROR(FIND("素-",第二週!$R$96),0)&gt;0,"",第二週!$R$96),IF(OR(第二週!$R$97=0,IFERROR(FIND("素-",第二週!$R$97),0)&gt;0),"",","),IF(IFERROR(FIND("素-",第二週!$R$97),0)&gt;0,"",第二週!$R$97),IF(OR(第二週!$R$98=0,IFERROR(FIND("素-",第二週!$R$98),0)&gt;0),"",","),IF(IFERROR(FIND("素-",第二週!$R$98),0)&gt;0,"",第二週!$R$98),IF(OR(第二週!$R$99=0,IFERROR(FIND("素-",第二週!$R$99),0)&gt;0),"",","),IF(IFERROR(FIND("素-",第二週!$R$99),0)&gt;0,"",第二週!$R$99),IF(OR(第二週!$R$100=0,IFERROR(FIND("素-",第二週!$R$100),0)&gt;0),"",","),IF(IFERROR(FIND("素-",第二週!$R$100),0)&gt;0,"",第二週!$R$100))</f>
        <v>帶骨里肌肉排,青蔥</v>
      </c>
      <c r="F25" s="628"/>
      <c r="G25" s="116" t="str">
        <f>_xlfn.CONCAT(IF(IFERROR(FIND("素-",第二週!$R$199),0)&gt;0,"",第二週!$R$199),IF(OR(第二週!$R$200=0,IFERROR(FIND("素-",第二週!$R$200),0)&gt;0),"",","),IF(IFERROR(FIND("素-",第二週!$R$200),0)&gt;0,"",第二週!$R$200),IF(OR(第二週!$R$201=0,IFERROR(FIND("素-",第二週!$R$201),0)&gt;0),"",","),IF(IFERROR(FIND("素-",第二週!$R$201),0)&gt;0,"",第二週!$R$201),IF(OR(第二週!$R$202=0,IFERROR(FIND("素-",第二週!$R$202),0)&gt;0),"",","),IF(IFERROR(FIND("素-",第二週!$R$202),0)&gt;0,"",第二週!$R$202),IF(OR(第二週!$R$203=0,IFERROR(FIND("素-",第二週!$R$203),0)&gt;0),"",","),IF(IFERROR(FIND("素-",第二週!$R$203),0)&gt;0,"",第二週!$R$203),IF(OR(第二週!$R$204=0,IFERROR(FIND("素-",第二週!$R$204),0)&gt;0),"",","),IF(IFERROR(FIND("素-",第二週!$R$204),0)&gt;0,"",第二週!$R$204),IF(OR(第二週!$R$205=0,IFERROR(FIND("素-",第二週!$R$205),0)&gt;0),"",","),IF(IFERROR(FIND("素-",第二週!$R$205),0)&gt;0,"",第二週!$R$205),IF(OR(第二週!$R$206=0,IFERROR(FIND("素-",第二週!$R$206),0)&gt;0),"",","),IF(IFERROR(FIND("素-",第二週!$R$206),0)&gt;0,"",第二週!$R$206))</f>
        <v>白蘿蔔,骨腿,乾香菇</v>
      </c>
      <c r="H25" s="630"/>
      <c r="I25" s="640"/>
      <c r="J25" s="632"/>
      <c r="K25" s="632"/>
      <c r="L25" s="632"/>
      <c r="M25" s="632"/>
      <c r="N25" s="632"/>
      <c r="O25" s="632"/>
      <c r="P25" s="638"/>
    </row>
    <row r="26" spans="1:16" ht="50.1" customHeight="1">
      <c r="A26" s="621">
        <f>IF(第二週!$V$2=0,"",第二週!$V$2)</f>
        <v>45708</v>
      </c>
      <c r="B26" s="623" t="s">
        <v>15</v>
      </c>
      <c r="C26" s="639" t="str">
        <f>IF(第二週!$V$4=0,"",第二週!$V$4)</f>
        <v>白米飯</v>
      </c>
      <c r="D26" s="126" t="str">
        <f>IF(第二週!$V$34=0,"",第二週!$V$34)</f>
        <v>蘿蔔燒肉</v>
      </c>
      <c r="E26" s="126" t="str">
        <f>IF(第二週!$V$94=0,"",第二週!$V$94)</f>
        <v>三色豆炒蛋</v>
      </c>
      <c r="F26" s="627" t="str">
        <f>IF(第二週!$V$184=0,"",第二週!$V$184)</f>
        <v>炒時蔬</v>
      </c>
      <c r="G26" s="126" t="str">
        <f>IF(第二週!$V$199=0,"",第二週!$V$199)</f>
        <v>味噌豆腐湯</v>
      </c>
      <c r="H26" s="629" t="str">
        <f>IF(第二週!$V$214=0,"",第二週!$V$214)&amp;+IF(第二週!$V$235=0,"","+")&amp;+IF(第二週!$V$235=0,"",第二週!$V$235)</f>
        <v>豆漿</v>
      </c>
      <c r="I26" s="639" t="str">
        <f>IF(第二週!$V$230=0,"",第二週!$V$230)</f>
        <v/>
      </c>
      <c r="J26" s="631">
        <v>4.7702435813034896</v>
      </c>
      <c r="K26" s="631">
        <v>3</v>
      </c>
      <c r="L26" s="631">
        <v>1.3495615536537195</v>
      </c>
      <c r="M26" s="631">
        <v>2.4</v>
      </c>
      <c r="N26" s="631">
        <v>1.3128373930217248</v>
      </c>
      <c r="O26" s="631">
        <v>0</v>
      </c>
      <c r="P26" s="637">
        <f>IFERROR(J26*70+K26*75+L26*25+M26*45+N26*60+O26*150,"")</f>
        <v>779.42633311389079</v>
      </c>
    </row>
    <row r="27" spans="1:16" s="129" customFormat="1" ht="30" customHeight="1">
      <c r="A27" s="622"/>
      <c r="B27" s="624"/>
      <c r="C27" s="640"/>
      <c r="D27" s="116" t="str">
        <f>_xlfn.CONCAT(IF(IFERROR(FIND("素-",第二週!$W$34),0)&gt;0,"",第二週!$W$34),IF(OR(第二週!$W$35=0,IFERROR(FIND("素-",第二週!$W$35),0)&gt;0),"",","),IF(IFERROR(FIND("素-",第二週!$W$35),0)&gt;0,"",第二週!$W$35),IF(OR(第二週!$W$36=0,IFERROR(FIND("素-",第二週!$W$36),0)&gt;0),"",","),IF(IFERROR(FIND("素-",第二週!$W$36),0)&gt;0,"",第二週!$W$36),IF(OR(第二週!$W$37=0,IFERROR(FIND("素-",第二週!$W$37),0)&gt;0),"",","),IF(IFERROR(FIND("素-",第二週!$W$37),0)&gt;0,"",第二週!$W$37),IF(OR(第二週!$W$38=0,IFERROR(FIND("素-",第二週!$W$38),0)&gt;0),"",","),IF(IFERROR(FIND("素-",第二週!$W$38),0)&gt;0,"",第二週!$W$38),IF(OR(第二週!$W$39=0,IFERROR(FIND("素-",第二週!$W$39),0)&gt;0),"",","),IF(IFERROR(FIND("素-",第二週!$W$39),0)&gt;0,"",第二週!$W$39),IF(OR(第二週!$W$40=0,IFERROR(FIND("素-",第二週!$W$40),0)&gt;0),"",","),IF(IFERROR(FIND("素-",第二週!$W$40),0)&gt;0,"",第二週!$W$40),IF(OR(第二週!$W$41=0,IFERROR(FIND("素-",第二週!$W$41),0)&gt;0),"",","),IF(IFERROR(FIND("素-",第二週!$W$41),0)&gt;0,"",第二週!$W$41),IF(OR(第二週!$W$42=0,IFERROR(FIND("素-",第二週!$W$42),0)&gt;0),"",","),IF(IFERROR(FIND("素-",第二週!$W$42),0)&gt;0,"",第二週!$W$42))</f>
        <v>豬前腿肉,白蘿蔔,鴿蛋,紅蘿蔔</v>
      </c>
      <c r="E27" s="116" t="str">
        <f>_xlfn.CONCAT(IF(IFERROR(FIND("素-",第二週!$W$94),0)&gt;0,"",第二週!$W$94),IF(OR(第二週!$W$95=0,IFERROR(FIND("素-",第二週!$W$95),0)&gt;0),"",","),IF(IFERROR(FIND("素-",第二週!$W$95),0)&gt;0,"",第二週!$W$95),IF(OR(第二週!$W$96=0,IFERROR(FIND("素-",第二週!$W$96),0)&gt;0),"",","),IF(IFERROR(FIND("素-",第二週!$W$96),0)&gt;0,"",第二週!$W$96),IF(OR(第二週!$W$97=0,IFERROR(FIND("素-",第二週!$W$97),0)&gt;0),"",","),IF(IFERROR(FIND("素-",第二週!$W$97),0)&gt;0,"",第二週!$W$97),IF(OR(第二週!$W$98=0,IFERROR(FIND("素-",第二週!$W$98),0)&gt;0),"",","),IF(IFERROR(FIND("素-",第二週!$W$98),0)&gt;0,"",第二週!$W$98),IF(OR(第二週!$W$99=0,IFERROR(FIND("素-",第二週!$W$99),0)&gt;0),"",","),IF(IFERROR(FIND("素-",第二週!$W$99),0)&gt;0,"",第二週!$W$99),IF(OR(第二週!$W$100=0,IFERROR(FIND("素-",第二週!$W$100),0)&gt;0),"",","),IF(IFERROR(FIND("素-",第二週!$W$100),0)&gt;0,"",第二週!$W$100))</f>
        <v>雞蛋,冷凍三色豆</v>
      </c>
      <c r="F27" s="628"/>
      <c r="G27" s="116" t="str">
        <f>_xlfn.CONCAT(IF(IFERROR(FIND("素-",第二週!$W$199),0)&gt;0,"",第二週!$W$199),IF(OR(第二週!$W$200=0,IFERROR(FIND("素-",第二週!$W$200),0)&gt;0),"",","),IF(IFERROR(FIND("素-",第二週!$W$200),0)&gt;0,"",第二週!$W$200),IF(OR(第二週!$W$201=0,IFERROR(FIND("素-",第二週!$W$201),0)&gt;0),"",","),IF(IFERROR(FIND("素-",第二週!$W$201),0)&gt;0,"",第二週!$W$201),IF(OR(第二週!$W$202=0,IFERROR(FIND("素-",第二週!$W$202),0)&gt;0),"",","),IF(IFERROR(FIND("素-",第二週!$W$202),0)&gt;0,"",第二週!$W$202),IF(OR(第二週!$W$203=0,IFERROR(FIND("素-",第二週!$W$203),0)&gt;0),"",","),IF(IFERROR(FIND("素-",第二週!$W$203),0)&gt;0,"",第二週!$W$203),IF(OR(第二週!$W$204=0,IFERROR(FIND("素-",第二週!$W$204),0)&gt;0),"",","),IF(IFERROR(FIND("素-",第二週!$W$204),0)&gt;0,"",第二週!$W$204),IF(OR(第二週!$W$205=0,IFERROR(FIND("素-",第二週!$W$205),0)&gt;0),"",","),IF(IFERROR(FIND("素-",第二週!$W$205),0)&gt;0,"",第二週!$W$205),IF(OR(第二週!$W$206=0,IFERROR(FIND("素-",第二週!$W$206),0)&gt;0),"",","),IF(IFERROR(FIND("素-",第二週!$W$206),0)&gt;0,"",第二週!$W$206))</f>
        <v>板豆腐,味噌,青蔥,柴魚片,海帶芽</v>
      </c>
      <c r="H27" s="630"/>
      <c r="I27" s="640"/>
      <c r="J27" s="632"/>
      <c r="K27" s="632"/>
      <c r="L27" s="632"/>
      <c r="M27" s="632"/>
      <c r="N27" s="632"/>
      <c r="O27" s="632"/>
      <c r="P27" s="638"/>
    </row>
    <row r="28" spans="1:16" ht="50.1" customHeight="1">
      <c r="A28" s="621">
        <f>IF(第二週!$AA$2=0,"",第二週!$AA$2)</f>
        <v>45709</v>
      </c>
      <c r="B28" s="623" t="s">
        <v>26</v>
      </c>
      <c r="C28" s="639" t="str">
        <f>IF(第二週!$AA$4=0,"",第二週!$AA$4)</f>
        <v>白米飯</v>
      </c>
      <c r="D28" s="126" t="str">
        <f>IF(第二週!$AA$34=0,"",第二週!$AA$34)</f>
        <v>薑汁燒雞</v>
      </c>
      <c r="E28" s="126" t="str">
        <f>IF(第二週!$AA$94=0,"",第二週!$AA$94)</f>
        <v>炒四寶</v>
      </c>
      <c r="F28" s="627" t="str">
        <f>IF(第二週!$AA$184=0,"",第二週!$AA$184)</f>
        <v>炒時蔬</v>
      </c>
      <c r="G28" s="126" t="str">
        <f>IF(第二週!$AA$199=0,"",第二週!$AA$199)</f>
        <v>貢丸蘿蔔湯</v>
      </c>
      <c r="H28" s="629" t="str">
        <f>IF(第二週!$AA$214=0,"",第二週!$AA$214)&amp;+IF(第二週!$AA$235=0,"","+")&amp;+IF(第二週!$AA$235=0,"",第二週!$AA$235)</f>
        <v>保久乳</v>
      </c>
      <c r="I28" s="639" t="str">
        <f>IF(第二週!$AA$230=0,"",第二週!$AA$230)</f>
        <v/>
      </c>
      <c r="J28" s="631">
        <v>5.139416328674641</v>
      </c>
      <c r="K28" s="631">
        <v>2.4</v>
      </c>
      <c r="L28" s="631">
        <v>1.3043478260869565</v>
      </c>
      <c r="M28" s="631">
        <v>2.2999999999999998</v>
      </c>
      <c r="N28" s="631">
        <v>0</v>
      </c>
      <c r="O28" s="631">
        <v>1.0098814229249011</v>
      </c>
      <c r="P28" s="637">
        <f>IFERROR(J28*70+K28*75+L28*25+M28*45+N28*60+O28*150,"")</f>
        <v>827.3500520981338</v>
      </c>
    </row>
    <row r="29" spans="1:16" s="129" customFormat="1" ht="30" customHeight="1">
      <c r="A29" s="622"/>
      <c r="B29" s="624"/>
      <c r="C29" s="640"/>
      <c r="D29" s="116" t="str">
        <f>_xlfn.CONCAT(IF(IFERROR(FIND("素-",第二週!$AB$34),0)&gt;0,"",第二週!$AB$34),IF(OR(第二週!$AB$35=0,IFERROR(FIND("素-",第二週!$AB$35),0)&gt;0),"",","),IF(IFERROR(FIND("素-",第二週!$AB$35),0)&gt;0,"",第二週!$AB$35),IF(OR(第二週!$AB$36=0,IFERROR(FIND("素-",第二週!$AB$36),0)&gt;0),"",","),IF(IFERROR(FIND("素-",第二週!$AB$36),0)&gt;0,"",第二週!$AB$36),IF(OR(第二週!$AB$37=0,IFERROR(FIND("素-",第二週!$AB$37),0)&gt;0),"",","),IF(IFERROR(FIND("素-",第二週!$AB$37),0)&gt;0,"",第二週!$AB$37),IF(OR(第二週!$AB$38=0,IFERROR(FIND("素-",第二週!$AB$38),0)&gt;0),"",","),IF(IFERROR(FIND("素-",第二週!$AB$38),0)&gt;0,"",第二週!$AB$38),IF(OR(第二週!$AB$39=0,IFERROR(FIND("素-",第二週!$AB$39),0)&gt;0),"",","),IF(IFERROR(FIND("素-",第二週!$AB$39),0)&gt;0,"",第二週!$AB$39),IF(OR(第二週!$AB$40=0,IFERROR(FIND("素-",第二週!$AB$40),0)&gt;0),"",","),IF(IFERROR(FIND("素-",第二週!$AB$40),0)&gt;0,"",第二週!$AB$40),IF(OR(第二週!$AB$41=0,IFERROR(FIND("素-",第二週!$AB$41),0)&gt;0),"",","),IF(IFERROR(FIND("素-",第二週!$AB$41),0)&gt;0,"",第二週!$AB$41),IF(OR(第二週!$AB$42=0,IFERROR(FIND("素-",第二週!$AB$42),0)&gt;0),"",","),IF(IFERROR(FIND("素-",第二週!$AB$42),0)&gt;0,"",第二週!$AB$42))</f>
        <v>棒腿,雞胸,馬鈴薯,洋蔥,紅蘿蔔,薑泥</v>
      </c>
      <c r="E29" s="116" t="str">
        <f>_xlfn.CONCAT(IF(IFERROR(FIND("素-",第二週!$AB$94),0)&gt;0,"",第二週!$AB$94),IF(OR(第二週!$AB$95=0,IFERROR(FIND("素-",第二週!$AB$95),0)&gt;0),"",","),IF(IFERROR(FIND("素-",第二週!$AB$95),0)&gt;0,"",第二週!$AB$95),IF(OR(第二週!$AB$96=0,IFERROR(FIND("素-",第二週!$AB$96),0)&gt;0),"",","),IF(IFERROR(FIND("素-",第二週!$AB$96),0)&gt;0,"",第二週!$AB$96),IF(OR(第二週!$AB$97=0,IFERROR(FIND("素-",第二週!$AB$97),0)&gt;0),"",","),IF(IFERROR(FIND("素-",第二週!$AB$97),0)&gt;0,"",第二週!$AB$97),IF(OR(第二週!$AB$98=0,IFERROR(FIND("素-",第二週!$AB$98),0)&gt;0),"",","),IF(IFERROR(FIND("素-",第二週!$AB$98),0)&gt;0,"",第二週!$AB$98),IF(OR(第二週!$AB$99=0,IFERROR(FIND("素-",第二週!$AB$99),0)&gt;0),"",","),IF(IFERROR(FIND("素-",第二週!$AB$99),0)&gt;0,"",第二週!$AB$99),IF(OR(第二週!$AB$100=0,IFERROR(FIND("素-",第二週!$AB$100),0)&gt;0),"",","),IF(IFERROR(FIND("素-",第二週!$AB$100),0)&gt;0,"",第二週!$AB$100))</f>
        <v>豆干,胡蘿蔔,冷凍玉米粒,豬絞肉</v>
      </c>
      <c r="F29" s="628"/>
      <c r="G29" s="116" t="str">
        <f>_xlfn.CONCAT(IF(IFERROR(FIND("素-",第二週!$AB$199),0)&gt;0,"",第二週!$AB$199),IF(OR(第二週!$AB$200=0,IFERROR(FIND("素-",第二週!$AB$200),0)&gt;0),"",","),IF(IFERROR(FIND("素-",第二週!$AB$200),0)&gt;0,"",第二週!$AB$200),IF(OR(第二週!$AB$201=0,IFERROR(FIND("素-",第二週!$AB$201),0)&gt;0),"",","),IF(IFERROR(FIND("素-",第二週!$AB$201),0)&gt;0,"",第二週!$AB$201),IF(OR(第二週!$AB$202=0,IFERROR(FIND("素-",第二週!$AB$202),0)&gt;0),"",","),IF(IFERROR(FIND("素-",第二週!$AB$202),0)&gt;0,"",第二週!$AB$202),IF(OR(第二週!$AB$203=0,IFERROR(FIND("素-",第二週!$AB$203),0)&gt;0),"",","),IF(IFERROR(FIND("素-",第二週!$AB$203),0)&gt;0,"",第二週!$AB$203),IF(OR(第二週!$AB$204=0,IFERROR(FIND("素-",第二週!$AB$204),0)&gt;0),"",","),IF(IFERROR(FIND("素-",第二週!$AB$204),0)&gt;0,"",第二週!$AB$204),IF(OR(第二週!$AB$205=0,IFERROR(FIND("素-",第二週!$AB$205),0)&gt;0),"",","),IF(IFERROR(FIND("素-",第二週!$AB$205),0)&gt;0,"",第二週!$AB$205),IF(OR(第二週!$AB$206=0,IFERROR(FIND("素-",第二週!$AB$206),0)&gt;0),"",","),IF(IFERROR(FIND("素-",第二週!$AB$206),0)&gt;0,"",第二週!$AB$206))</f>
        <v>貢丸,白蘿蔔</v>
      </c>
      <c r="H29" s="630"/>
      <c r="I29" s="640"/>
      <c r="J29" s="632"/>
      <c r="K29" s="632"/>
      <c r="L29" s="632"/>
      <c r="M29" s="632"/>
      <c r="N29" s="632"/>
      <c r="O29" s="632"/>
      <c r="P29" s="638"/>
    </row>
    <row r="30" spans="1:16" ht="50.1" hidden="1" customHeight="1">
      <c r="A30" s="621" t="str">
        <f>IF(第二週!$AF$2=0,"",第二週!$AF$2)</f>
        <v/>
      </c>
      <c r="B30" s="623" t="s">
        <v>27</v>
      </c>
      <c r="C30" s="639" t="str">
        <f>IF(第二週!$AF$4=0,"",第二週!$AF$4)</f>
        <v/>
      </c>
      <c r="D30" s="126" t="str">
        <f>IF(第二週!$AF$34=0,"",第二週!$AF$34)</f>
        <v/>
      </c>
      <c r="E30" s="126" t="str">
        <f>IF(第二週!$AF$94=0,"",第二週!$AF$94)</f>
        <v/>
      </c>
      <c r="F30" s="627" t="str">
        <f>IF(第二週!$AF$184=0,"",第二週!$AF$184)</f>
        <v/>
      </c>
      <c r="G30" s="126" t="str">
        <f>IF(第二週!$AF$199=0,"",第二週!$AF$199)</f>
        <v/>
      </c>
      <c r="H30" s="629" t="str">
        <f>IF(第二週!$AF$214=0,"",第二週!$AF$214)&amp;+IF(第二週!$AF$235=0,"","+")&amp;+IF(第二週!$AF$235=0,"",第二週!$AF$235)</f>
        <v/>
      </c>
      <c r="I30" s="639" t="str">
        <f>IF(第二週!$AF$230=0,"",第二週!$AF$230)</f>
        <v/>
      </c>
      <c r="J30" s="631" t="s">
        <v>90</v>
      </c>
      <c r="K30" s="631" t="s">
        <v>90</v>
      </c>
      <c r="L30" s="631" t="s">
        <v>90</v>
      </c>
      <c r="M30" s="631" t="s">
        <v>90</v>
      </c>
      <c r="N30" s="631" t="s">
        <v>90</v>
      </c>
      <c r="O30" s="631" t="s">
        <v>90</v>
      </c>
      <c r="P30" s="637" t="str">
        <f>IFERROR(J30*70+K30*75+L30*25+M30*45+N30*60+O30*150,"")</f>
        <v/>
      </c>
    </row>
    <row r="31" spans="1:16" s="117" customFormat="1" ht="25.15" hidden="1" customHeight="1">
      <c r="A31" s="622"/>
      <c r="B31" s="624"/>
      <c r="C31" s="640"/>
      <c r="D31" s="124" t="str">
        <f>_xlfn.CONCAT(IF(IFERROR(FIND("素-",第二週!$AG$34),0)&gt;0,"",第二週!$AG$34),IF(OR(第二週!$AG$35=0,IFERROR(FIND("素-",第二週!$AG$35),0)&gt;0),"",","),IF(IFERROR(FIND("素-",第二週!$AG$35),0)&gt;0,"",第二週!$AG$35),IF(OR(第二週!$AG$36=0,IFERROR(FIND("素-",第二週!$AG$36),0)&gt;0),"",","),IF(IFERROR(FIND("素-",第二週!$AG$36),0)&gt;0,"",第二週!$AG$36),IF(OR(第二週!$AG$37=0,IFERROR(FIND("素-",第二週!$AG$37),0)&gt;0),"",","),IF(IFERROR(FIND("素-",第二週!$AG$37),0)&gt;0,"",第二週!$AG$37),IF(OR(第二週!$AG$38=0,IFERROR(FIND("素-",第二週!$AG$38),0)&gt;0),"",","),IF(IFERROR(FIND("素-",第二週!$AG$38),0)&gt;0,"",第二週!$AG$38),IF(OR(第二週!$AG$39=0,IFERROR(FIND("素-",第二週!$AG$39),0)&gt;0),"",","),IF(IFERROR(FIND("素-",第二週!$AG$39),0)&gt;0,"",第二週!$AG$39),IF(OR(第二週!$AG$40=0,IFERROR(FIND("素-",第二週!$AG$40),0)&gt;0),"",","),IF(IFERROR(FIND("素-",第二週!$AG$40),0)&gt;0,"",第二週!$AG$40),IF(OR(第二週!$AG$41=0,IFERROR(FIND("素-",第二週!$AG$41),0)&gt;0),"",","),IF(IFERROR(FIND("素-",第二週!$AG$41),0)&gt;0,"",第二週!$AG$41),IF(OR(第二週!$AG$42=0,IFERROR(FIND("素-",第二週!$AG$42),0)&gt;0),"",","),IF(IFERROR(FIND("素-",第二週!$AG$42),0)&gt;0,"",第二週!$AG$42))</f>
        <v/>
      </c>
      <c r="E31" s="124" t="str">
        <f>_xlfn.CONCAT(IF(IFERROR(FIND("素-",第二週!$AG$94),0)&gt;0,"",第二週!$AG$94),IF(OR(第二週!$AG$95=0,IFERROR(FIND("素-",第二週!$AG$95),0)&gt;0),"",","),IF(IFERROR(FIND("素-",第二週!$AG$95),0)&gt;0,"",第二週!$AG$95),IF(OR(第二週!$AG$96=0,IFERROR(FIND("素-",第二週!$AG$96),0)&gt;0),"",","),IF(IFERROR(FIND("素-",第二週!$AG$96),0)&gt;0,"",第二週!$AG$96),IF(OR(第二週!$AG$97=0,IFERROR(FIND("素-",第二週!$AG$97),0)&gt;0),"",","),IF(IFERROR(FIND("素-",第二週!$AG$97),0)&gt;0,"",第二週!$AG$97),IF(OR(第二週!$AG$98=0,IFERROR(FIND("素-",第二週!$AG$98),0)&gt;0),"",","),IF(IFERROR(FIND("素-",第二週!$AG$98),0)&gt;0,"",第二週!$AG$98),IF(OR(第二週!$AG$99=0,IFERROR(FIND("素-",第二週!$AG$99),0)&gt;0),"",","),IF(IFERROR(FIND("素-",第二週!$AG$99),0)&gt;0,"",第二週!$AG$99),IF(OR(第二週!$AG$100=0,IFERROR(FIND("素-",第二週!$AG$100),0)&gt;0),"",","),IF(IFERROR(FIND("素-",第二週!$AG$100),0)&gt;0,"",第二週!$AG$100))</f>
        <v/>
      </c>
      <c r="F31" s="628"/>
      <c r="G31" s="124" t="str">
        <f>_xlfn.CONCAT(IF(IFERROR(FIND("素-",第二週!$AG$199),0)&gt;0,"",第二週!$AG$199),IF(OR(第二週!$AG$200=0,IFERROR(FIND("素-",第二週!$AG$200),0)&gt;0),"",","),IF(IFERROR(FIND("素-",第二週!$AG$200),0)&gt;0,"",第二週!$AG$200),IF(OR(第二週!$AG$201=0,IFERROR(FIND("素-",第二週!$AG$201),0)&gt;0),"",","),IF(IFERROR(FIND("素-",第二週!$AG$201),0)&gt;0,"",第二週!$AG$201),IF(OR(第二週!$AG$202=0,IFERROR(FIND("素-",第二週!$AG$202),0)&gt;0),"",","),IF(IFERROR(FIND("素-",第二週!$AG$202),0)&gt;0,"",第二週!$AG$202),IF(OR(第二週!$AG$203=0,IFERROR(FIND("素-",第二週!$AG$203),0)&gt;0),"",","),IF(IFERROR(FIND("素-",第二週!$AG$203),0)&gt;0,"",第二週!$AG$203),IF(OR(第二週!$AG$204=0,IFERROR(FIND("素-",第二週!$AG$204),0)&gt;0),"",","),IF(IFERROR(FIND("素-",第二週!$AG$204),0)&gt;0,"",第二週!$AG$204),IF(OR(第二週!$AG$205=0,IFERROR(FIND("素-",第二週!$AG$205),0)&gt;0),"",","),IF(IFERROR(FIND("素-",第二週!$AG$205),0)&gt;0,"",第二週!$AG$205),IF(OR(第二週!$AG$206=0,IFERROR(FIND("素-",第二週!$AG$206),0)&gt;0),"",","),IF(IFERROR(FIND("素-",第二週!$AG$206),0)&gt;0,"",第二週!$AG$206))</f>
        <v/>
      </c>
      <c r="H31" s="630"/>
      <c r="I31" s="640"/>
      <c r="J31" s="632"/>
      <c r="K31" s="632"/>
      <c r="L31" s="632"/>
      <c r="M31" s="632"/>
      <c r="N31" s="632"/>
      <c r="O31" s="632"/>
      <c r="P31" s="638"/>
    </row>
    <row r="32" spans="1:16" ht="50.1" hidden="1" customHeight="1">
      <c r="A32" s="621"/>
      <c r="B32" s="623" t="s">
        <v>28</v>
      </c>
      <c r="C32" s="639"/>
      <c r="D32" s="126"/>
      <c r="E32" s="126"/>
      <c r="F32" s="627"/>
      <c r="G32" s="126"/>
      <c r="H32" s="629"/>
      <c r="I32" s="639"/>
      <c r="J32" s="625"/>
      <c r="K32" s="625"/>
      <c r="L32" s="625"/>
      <c r="M32" s="625"/>
      <c r="N32" s="625"/>
      <c r="O32" s="625"/>
      <c r="P32" s="637">
        <f>IFERROR(J32*70+K32*75+L32*25+M32*45+N32*60+O32*150,"")</f>
        <v>0</v>
      </c>
    </row>
    <row r="33" spans="1:16" s="117" customFormat="1" ht="25.15" hidden="1" customHeight="1">
      <c r="A33" s="622"/>
      <c r="B33" s="624"/>
      <c r="C33" s="640"/>
      <c r="D33" s="124"/>
      <c r="E33" s="124"/>
      <c r="F33" s="628"/>
      <c r="G33" s="124"/>
      <c r="H33" s="630"/>
      <c r="I33" s="640"/>
      <c r="J33" s="626"/>
      <c r="K33" s="626"/>
      <c r="L33" s="626"/>
      <c r="M33" s="626"/>
      <c r="N33" s="626"/>
      <c r="O33" s="626"/>
      <c r="P33" s="638"/>
    </row>
    <row r="34" spans="1:16" ht="50.1" customHeight="1">
      <c r="A34" s="621">
        <f>IF(第三週!$G$2=0,"",第三週!$G$2)</f>
        <v>45712</v>
      </c>
      <c r="B34" s="623" t="s">
        <v>12</v>
      </c>
      <c r="C34" s="639" t="str">
        <f>IF(第三週!$G$4=0,"",第三週!$G$4)</f>
        <v>白米飯</v>
      </c>
      <c r="D34" s="126" t="str">
        <f>IF(第三週!$G$34=0,"",第三週!$G$34)</f>
        <v>糖醋肉丁</v>
      </c>
      <c r="E34" s="126" t="str">
        <f>IF(第三週!$G$94=0,"",第三週!$G$94)</f>
        <v>蒜香高麗</v>
      </c>
      <c r="F34" s="627" t="str">
        <f>IF(第三週!$G$184=0,"",第三週!$G$184)</f>
        <v>炒時蔬</v>
      </c>
      <c r="G34" s="126" t="str">
        <f>IF(第三週!$G$199=0,"",第三週!$G$199)</f>
        <v>藥膳養生湯</v>
      </c>
      <c r="H34" s="629" t="str">
        <f>IF(第三週!$G$214=0,"",第三週!$G$214)&amp;+IF(第三週!$G$235=0,"","+")&amp;+IF(第三週!$G$235=0,"",第三週!$G$235)</f>
        <v>綜合堅果</v>
      </c>
      <c r="I34" s="639" t="str">
        <f>IF(第三週!$G$230=0,"",第三週!$G$230)</f>
        <v/>
      </c>
      <c r="J34" s="631">
        <v>4.7039473684210522</v>
      </c>
      <c r="K34" s="631">
        <v>2.1762218045112784</v>
      </c>
      <c r="L34" s="631">
        <v>2.0217105263157893</v>
      </c>
      <c r="M34" s="631">
        <v>3</v>
      </c>
      <c r="N34" s="631">
        <v>0</v>
      </c>
      <c r="O34" s="631">
        <v>0</v>
      </c>
      <c r="P34" s="637">
        <f>IFERROR(J34*70+K34*75+L34*25+M34*45+N34*60+O34*150,"")</f>
        <v>678.03571428571422</v>
      </c>
    </row>
    <row r="35" spans="1:16" s="129" customFormat="1" ht="30" customHeight="1">
      <c r="A35" s="622"/>
      <c r="B35" s="624"/>
      <c r="C35" s="640"/>
      <c r="D35" s="116" t="str">
        <f>_xlfn.CONCAT(IF(IFERROR(FIND("素-",第三週!$H$34),0)&gt;0,"",第三週!$H$34),IF(OR(第三週!$H$35=0,IFERROR(FIND("素-",第三週!$H$35),0)&gt;0),"",","),IF(IFERROR(FIND("素-",第三週!$H$35),0)&gt;0,"",第三週!$H$35),IF(OR(第三週!$H$36=0,IFERROR(FIND("素-",第三週!$H$36),0)&gt;0),"",","),IF(IFERROR(FIND("素-",第三週!$H$36),0)&gt;0,"",第三週!$H$36),IF(OR(第三週!$H$37=0,IFERROR(FIND("素-",第三週!$H$37),0)&gt;0),"",","),IF(IFERROR(FIND("素-",第三週!$H$37),0)&gt;0,"",第三週!$H$37),IF(OR(第三週!$H$38=0,IFERROR(FIND("素-",第三週!$H$38),0)&gt;0),"",","),IF(IFERROR(FIND("素-",第三週!$H$38),0)&gt;0,"",第三週!$H$38),IF(OR(第三週!$H$39=0,IFERROR(FIND("素-",第三週!$H$39),0)&gt;0),"",","),IF(IFERROR(FIND("素-",第三週!$H$39),0)&gt;0,"",第三週!$H$39),IF(OR(第三週!$H$40=0,IFERROR(FIND("素-",第三週!$H$40),0)&gt;0),"",","),IF(IFERROR(FIND("素-",第三週!$H$40),0)&gt;0,"",第三週!$H$40),IF(OR(第三週!$H$41=0,IFERROR(FIND("素-",第三週!$H$41),0)&gt;0),"",","),IF(IFERROR(FIND("素-",第三週!$H$41),0)&gt;0,"",第三週!$H$41),IF(OR(第三週!$H$42=0,IFERROR(FIND("素-",第三週!$H$42),0)&gt;0),"",","),IF(IFERROR(FIND("素-",第三週!$H$42),0)&gt;0,"",第三週!$H$42))</f>
        <v>豬前腿肉,洋蔥,綜合甜椒,鳳梨罐頭,番茄醬</v>
      </c>
      <c r="E35" s="116" t="str">
        <f>_xlfn.CONCAT(IF(IFERROR(FIND("素-",第三週!$H$94),0)&gt;0,"",第三週!$H$94),IF(OR(第三週!$H$95=0,IFERROR(FIND("素-",第三週!$H$95),0)&gt;0),"",","),IF(IFERROR(FIND("素-",第三週!$H$95),0)&gt;0,"",第三週!$H$95),IF(OR(第三週!$H$96=0,IFERROR(FIND("素-",第三週!$H$96),0)&gt;0),"",","),IF(IFERROR(FIND("素-",第三週!$H$96),0)&gt;0,"",第三週!$H$96),IF(OR(第三週!$H$97=0,IFERROR(FIND("素-",第三週!$H$97),0)&gt;0),"",","),IF(IFERROR(FIND("素-",第三週!$H$97),0)&gt;0,"",第三週!$H$97),IF(OR(第三週!$H$98=0,IFERROR(FIND("素-",第三週!$H$98),0)&gt;0),"",","),IF(IFERROR(FIND("素-",第三週!$H$98),0)&gt;0,"",第三週!$H$98),IF(OR(第三週!$H$99=0,IFERROR(FIND("素-",第三週!$H$99),0)&gt;0),"",","),IF(IFERROR(FIND("素-",第三週!$H$99),0)&gt;0,"",第三週!$H$99),IF(OR(第三週!$H$100=0,IFERROR(FIND("素-",第三週!$H$100),0)&gt;0),"",","),IF(IFERROR(FIND("素-",第三週!$H$100),0)&gt;0,"",第三週!$H$100))</f>
        <v>高麗菜,紅蘿蔔,黑木耳,大蒜</v>
      </c>
      <c r="F35" s="628"/>
      <c r="G35" s="116" t="str">
        <f>_xlfn.CONCAT(IF(IFERROR(FIND("素-",第三週!$H$199),0)&gt;0,"",第三週!$H$199),IF(OR(第三週!$H$200=0,IFERROR(FIND("素-",第三週!$H$200),0)&gt;0),"",","),IF(IFERROR(FIND("素-",第三週!$H$200),0)&gt;0,"",第三週!$H$200),IF(OR(第三週!$H$201=0,IFERROR(FIND("素-",第三週!$H$201),0)&gt;0),"",","),IF(IFERROR(FIND("素-",第三週!$H$201),0)&gt;0,"",第三週!$H$201),IF(OR(第三週!$H$202=0,IFERROR(FIND("素-",第三週!$H$202),0)&gt;0),"",","),IF(IFERROR(FIND("素-",第三週!$H$202),0)&gt;0,"",第三週!$H$202),IF(OR(第三週!$H$203=0,IFERROR(FIND("素-",第三週!$H$203),0)&gt;0),"",","),IF(IFERROR(FIND("素-",第三週!$H$203),0)&gt;0,"",第三週!$H$203),IF(OR(第三週!$H$204=0,IFERROR(FIND("素-",第三週!$H$204),0)&gt;0),"",","),IF(IFERROR(FIND("素-",第三週!$H$204),0)&gt;0,"",第三週!$H$204),IF(OR(第三週!$H$205=0,IFERROR(FIND("素-",第三週!$H$205),0)&gt;0),"",","),IF(IFERROR(FIND("素-",第三週!$H$205),0)&gt;0,"",第三週!$H$205),IF(OR(第三週!$H$206=0,IFERROR(FIND("素-",第三週!$H$206),0)&gt;0),"",","),IF(IFERROR(FIND("素-",第三週!$H$206),0)&gt;0,"",第三週!$H$206))</f>
        <v>凍豆腐,藥燉排骨包,紅棗,金針菇,高麗菜</v>
      </c>
      <c r="H35" s="630"/>
      <c r="I35" s="640"/>
      <c r="J35" s="632"/>
      <c r="K35" s="632"/>
      <c r="L35" s="632"/>
      <c r="M35" s="632"/>
      <c r="N35" s="632"/>
      <c r="O35" s="632"/>
      <c r="P35" s="638"/>
    </row>
    <row r="36" spans="1:16" ht="50.1" customHeight="1">
      <c r="A36" s="621">
        <f>IF(第三週!$L$2=0,"",第三週!$L$2)</f>
        <v>45713</v>
      </c>
      <c r="B36" s="623" t="s">
        <v>13</v>
      </c>
      <c r="C36" s="639" t="str">
        <f>IF(第三週!$L$4=0,"",第三週!$L$4)</f>
        <v>十穀飯</v>
      </c>
      <c r="D36" s="126" t="str">
        <f>IF(第三週!$L$34=0,"",第三週!$L$34)</f>
        <v>打拋肉</v>
      </c>
      <c r="E36" s="126" t="str">
        <f>IF(第三週!$L$94=0,"",第三週!$L$94)</f>
        <v>白菜粉絲煲</v>
      </c>
      <c r="F36" s="627" t="str">
        <f>IF(第三週!$L$184=0,"",第三週!$L$184)</f>
        <v>炒時蔬</v>
      </c>
      <c r="G36" s="126" t="str">
        <f>IF(第三週!$L$199=0,"",第三週!$L$199)</f>
        <v>紅豆紫米湯</v>
      </c>
      <c r="H36" s="629" t="str">
        <f>IF(第三週!$L$214=0,"",第三週!$L$214)&amp;+IF(第三週!$L$235=0,"","+")&amp;+IF(第三週!$L$235=0,"",第三週!$L$235)</f>
        <v>水果</v>
      </c>
      <c r="I36" s="639" t="str">
        <f>IF(第三週!$L$230=0,"",第三週!$L$230)</f>
        <v/>
      </c>
      <c r="J36" s="631">
        <v>5.5</v>
      </c>
      <c r="K36" s="631">
        <v>2.1</v>
      </c>
      <c r="L36" s="631">
        <v>1.5680473372781065</v>
      </c>
      <c r="M36" s="631">
        <v>2.4</v>
      </c>
      <c r="N36" s="631">
        <v>1.0401051939513477</v>
      </c>
      <c r="O36" s="631">
        <v>0</v>
      </c>
      <c r="P36" s="637">
        <f>IFERROR(J36*70+K36*75+L36*25+M36*45+N36*60+O36*150,"")</f>
        <v>752.10749506903358</v>
      </c>
    </row>
    <row r="37" spans="1:16" s="129" customFormat="1" ht="30" customHeight="1">
      <c r="A37" s="622"/>
      <c r="B37" s="624"/>
      <c r="C37" s="640"/>
      <c r="D37" s="116" t="str">
        <f>_xlfn.CONCAT(IF(IFERROR(FIND("素-",第三週!$M$34),0)&gt;0,"",第三週!$M$34),IF(OR(第三週!$M$35=0,IFERROR(FIND("素-",第三週!$M$35),0)&gt;0),"",","),IF(IFERROR(FIND("素-",第三週!$M$35),0)&gt;0,"",第三週!$M$35),IF(OR(第三週!$M$36=0,IFERROR(FIND("素-",第三週!$M$36),0)&gt;0),"",","),IF(IFERROR(FIND("素-",第三週!$M$36),0)&gt;0,"",第三週!$M$36),IF(OR(第三週!$M$37=0,IFERROR(FIND("素-",第三週!$M$37),0)&gt;0),"",","),IF(IFERROR(FIND("素-",第三週!$M$37),0)&gt;0,"",第三週!$M$37),IF(OR(第三週!$M$38=0,IFERROR(FIND("素-",第三週!$M$38),0)&gt;0),"",","),IF(IFERROR(FIND("素-",第三週!$M$38),0)&gt;0,"",第三週!$M$38),IF(OR(第三週!$M$39=0,IFERROR(FIND("素-",第三週!$M$39),0)&gt;0),"",","),IF(IFERROR(FIND("素-",第三週!$M$39),0)&gt;0,"",第三週!$M$39),IF(OR(第三週!$M$40=0,IFERROR(FIND("素-",第三週!$M$40),0)&gt;0),"",","),IF(IFERROR(FIND("素-",第三週!$M$40),0)&gt;0,"",第三週!$M$40),IF(OR(第三週!$M$41=0,IFERROR(FIND("素-",第三週!$M$41),0)&gt;0),"",","),IF(IFERROR(FIND("素-",第三週!$M$41),0)&gt;0,"",第三週!$M$41),IF(OR(第三週!$M$42=0,IFERROR(FIND("素-",第三週!$M$42),0)&gt;0),"",","),IF(IFERROR(FIND("素-",第三週!$M$42),0)&gt;0,"",第三週!$M$42))</f>
        <v>豬絞肉,白洋葱,番茄,九層塔</v>
      </c>
      <c r="E37" s="116" t="str">
        <f>_xlfn.CONCAT(IF(IFERROR(FIND("素-",第三週!$M$94),0)&gt;0,"",第三週!$M$94),IF(OR(第三週!$M$95=0,IFERROR(FIND("素-",第三週!$M$95),0)&gt;0),"",","),IF(IFERROR(FIND("素-",第三週!$M$95),0)&gt;0,"",第三週!$M$95),IF(OR(第三週!$M$96=0,IFERROR(FIND("素-",第三週!$M$96),0)&gt;0),"",","),IF(IFERROR(FIND("素-",第三週!$M$96),0)&gt;0,"",第三週!$M$96),IF(OR(第三週!$M$97=0,IFERROR(FIND("素-",第三週!$M$97),0)&gt;0),"",","),IF(IFERROR(FIND("素-",第三週!$M$97),0)&gt;0,"",第三週!$M$97),IF(OR(第三週!$M$98=0,IFERROR(FIND("素-",第三週!$M$98),0)&gt;0),"",","),IF(IFERROR(FIND("素-",第三週!$M$98),0)&gt;0,"",第三週!$M$98),IF(OR(第三週!$M$99=0,IFERROR(FIND("素-",第三週!$M$99),0)&gt;0),"",","),IF(IFERROR(FIND("素-",第三週!$M$99),0)&gt;0,"",第三週!$M$99),IF(OR(第三週!$M$100=0,IFERROR(FIND("素-",第三週!$M$100),0)&gt;0),"",","),IF(IFERROR(FIND("素-",第三週!$M$100),0)&gt;0,"",第三週!$M$100))</f>
        <v>冬粉,黑木耳,胡蘿蔔,大白菜,鮮香菇</v>
      </c>
      <c r="F37" s="628"/>
      <c r="G37" s="116" t="str">
        <f>_xlfn.CONCAT(IF(IFERROR(FIND("素-",第三週!$M$199),0)&gt;0,"",第三週!$M$199),IF(OR(第三週!$M$200=0,IFERROR(FIND("素-",第三週!$M$200),0)&gt;0),"",","),IF(IFERROR(FIND("素-",第三週!$M$200),0)&gt;0,"",第三週!$M$200),IF(OR(第三週!$M$201=0,IFERROR(FIND("素-",第三週!$M$201),0)&gt;0),"",","),IF(IFERROR(FIND("素-",第三週!$M$201),0)&gt;0,"",第三週!$M$201),IF(OR(第三週!$M$202=0,IFERROR(FIND("素-",第三週!$M$202),0)&gt;0),"",","),IF(IFERROR(FIND("素-",第三週!$M$202),0)&gt;0,"",第三週!$M$202),IF(OR(第三週!$M$203=0,IFERROR(FIND("素-",第三週!$M$203),0)&gt;0),"",","),IF(IFERROR(FIND("素-",第三週!$M$203),0)&gt;0,"",第三週!$M$203),IF(OR(第三週!$M$204=0,IFERROR(FIND("素-",第三週!$M$204),0)&gt;0),"",","),IF(IFERROR(FIND("素-",第三週!$M$204),0)&gt;0,"",第三週!$M$204),IF(OR(第三週!$M$205=0,IFERROR(FIND("素-",第三週!$M$205),0)&gt;0),"",","),IF(IFERROR(FIND("素-",第三週!$M$205),0)&gt;0,"",第三週!$M$205),IF(OR(第三週!$M$206=0,IFERROR(FIND("素-",第三週!$M$206),0)&gt;0),"",","),IF(IFERROR(FIND("素-",第三週!$M$206),0)&gt;0,"",第三週!$M$206))</f>
        <v>紅豆,紫米,二砂糖</v>
      </c>
      <c r="H37" s="630"/>
      <c r="I37" s="640"/>
      <c r="J37" s="632"/>
      <c r="K37" s="632"/>
      <c r="L37" s="632"/>
      <c r="M37" s="632"/>
      <c r="N37" s="632"/>
      <c r="O37" s="632"/>
      <c r="P37" s="638"/>
    </row>
    <row r="38" spans="1:16" ht="50.1" customHeight="1">
      <c r="A38" s="621">
        <f>IF(第三週!$Q$2=0,"",第三週!$Q$2)</f>
        <v>45714</v>
      </c>
      <c r="B38" s="623" t="s">
        <v>14</v>
      </c>
      <c r="C38" s="639" t="str">
        <f>IF(第三週!$Q$4=0,"",第三週!$Q$4)</f>
        <v>黃油麵</v>
      </c>
      <c r="D38" s="126" t="str">
        <f>IF(第三週!$Q$34=0,"",第三週!$Q$34)</f>
        <v>日式炒麵</v>
      </c>
      <c r="E38" s="126" t="str">
        <f>IF(第三週!$Q$94=0,"",第三週!$Q$94)</f>
        <v>蠔油雞腿排</v>
      </c>
      <c r="F38" s="627" t="str">
        <f>IF(第三週!$Q$184=0,"",第三週!$Q$184)</f>
        <v>炒時蔬</v>
      </c>
      <c r="G38" s="126" t="str">
        <f>IF(第三週!$Q$199=0,"",第三週!$Q$199)</f>
        <v>酸辣湯</v>
      </c>
      <c r="H38" s="629" t="str">
        <f>IF(第三週!$Q$214=0,"",第三週!$Q$214)&amp;+IF(第三週!$Q$235=0,"","+")&amp;+IF(第三週!$Q$235=0,"",第三週!$Q$235)</f>
        <v>水果</v>
      </c>
      <c r="I38" s="639" t="str">
        <f>IF(第三週!$Q$230=0,"",第三週!$Q$230)</f>
        <v/>
      </c>
      <c r="J38" s="631">
        <v>4.5118279791987108</v>
      </c>
      <c r="K38" s="631">
        <v>3.0099595065448721</v>
      </c>
      <c r="L38" s="631">
        <v>1.3651944627554384</v>
      </c>
      <c r="M38" s="631">
        <v>2.5</v>
      </c>
      <c r="N38" s="631">
        <v>1.0402109426499671</v>
      </c>
      <c r="O38" s="631">
        <v>0</v>
      </c>
      <c r="P38" s="637">
        <f>IFERROR(J38*70+K38*75+L38*25+M38*45+N38*60+O38*150,"")</f>
        <v>750.61743966265919</v>
      </c>
    </row>
    <row r="39" spans="1:16" s="129" customFormat="1" ht="30" customHeight="1">
      <c r="A39" s="622"/>
      <c r="B39" s="624"/>
      <c r="C39" s="640"/>
      <c r="D39" s="116" t="str">
        <f>_xlfn.CONCAT(IF(IFERROR(FIND("素-",第三週!$R$34),0)&gt;0,"",第三週!$R$34),IF(OR(第三週!$R$35=0,IFERROR(FIND("素-",第三週!$R$35),0)&gt;0),"",","),IF(IFERROR(FIND("素-",第三週!$R$35),0)&gt;0,"",第三週!$R$35),IF(OR(第三週!$R$36=0,IFERROR(FIND("素-",第三週!$R$36),0)&gt;0),"",","),IF(IFERROR(FIND("素-",第三週!$R$36),0)&gt;0,"",第三週!$R$36),IF(OR(第三週!$R$37=0,IFERROR(FIND("素-",第三週!$R$37),0)&gt;0),"",","),IF(IFERROR(FIND("素-",第三週!$R$37),0)&gt;0,"",第三週!$R$37),IF(OR(第三週!$R$38=0,IFERROR(FIND("素-",第三週!$R$38),0)&gt;0),"",","),IF(IFERROR(FIND("素-",第三週!$R$38),0)&gt;0,"",第三週!$R$38),IF(OR(第三週!$R$39=0,IFERROR(FIND("素-",第三週!$R$39),0)&gt;0),"",","),IF(IFERROR(FIND("素-",第三週!$R$39),0)&gt;0,"",第三週!$R$39),IF(OR(第三週!$R$40=0,IFERROR(FIND("素-",第三週!$R$40),0)&gt;0),"",","),IF(IFERROR(FIND("素-",第三週!$R$40),0)&gt;0,"",第三週!$R$40),IF(OR(第三週!$R$41=0,IFERROR(FIND("素-",第三週!$R$41),0)&gt;0),"",","),IF(IFERROR(FIND("素-",第三週!$R$41),0)&gt;0,"",第三週!$R$41),IF(OR(第三週!$R$42=0,IFERROR(FIND("素-",第三週!$R$42),0)&gt;0),"",","),IF(IFERROR(FIND("素-",第三週!$R$42),0)&gt;0,"",第三週!$R$42))</f>
        <v>白洋葱,豬前腿肉,高麗菜,胡蘿蔔,海苔粉,乾香菇</v>
      </c>
      <c r="E39" s="116" t="str">
        <f>_xlfn.CONCAT(IF(IFERROR(FIND("素-",第三週!$R$94),0)&gt;0,"",第三週!$R$94),IF(OR(第三週!$R$95=0,IFERROR(FIND("素-",第三週!$R$95),0)&gt;0),"",","),IF(IFERROR(FIND("素-",第三週!$R$95),0)&gt;0,"",第三週!$R$95),IF(OR(第三週!$R$96=0,IFERROR(FIND("素-",第三週!$R$96),0)&gt;0),"",","),IF(IFERROR(FIND("素-",第三週!$R$96),0)&gt;0,"",第三週!$R$96),IF(OR(第三週!$R$97=0,IFERROR(FIND("素-",第三週!$R$97),0)&gt;0),"",","),IF(IFERROR(FIND("素-",第三週!$R$97),0)&gt;0,"",第三週!$R$97),IF(OR(第三週!$R$98=0,IFERROR(FIND("素-",第三週!$R$98),0)&gt;0),"",","),IF(IFERROR(FIND("素-",第三週!$R$98),0)&gt;0,"",第三週!$R$98),IF(OR(第三週!$R$99=0,IFERROR(FIND("素-",第三週!$R$99),0)&gt;0),"",","),IF(IFERROR(FIND("素-",第三週!$R$99),0)&gt;0,"",第三週!$R$99),IF(OR(第三週!$R$100=0,IFERROR(FIND("素-",第三週!$R$100),0)&gt;0),"",","),IF(IFERROR(FIND("素-",第三週!$R$100),0)&gt;0,"",第三週!$R$100))</f>
        <v>雞腿排,大蒜</v>
      </c>
      <c r="F39" s="628"/>
      <c r="G39" s="116" t="str">
        <f>_xlfn.CONCAT(IF(IFERROR(FIND("素-",第三週!$R$199),0)&gt;0,"",第三週!$R$199),IF(OR(第三週!$R$200=0,IFERROR(FIND("素-",第三週!$R$200),0)&gt;0),"",","),IF(IFERROR(FIND("素-",第三週!$R$200),0)&gt;0,"",第三週!$R$200),IF(OR(第三週!$R$201=0,IFERROR(FIND("素-",第三週!$R$201),0)&gt;0),"",","),IF(IFERROR(FIND("素-",第三週!$R$201),0)&gt;0,"",第三週!$R$201),IF(OR(第三週!$R$202=0,IFERROR(FIND("素-",第三週!$R$202),0)&gt;0),"",","),IF(IFERROR(FIND("素-",第三週!$R$202),0)&gt;0,"",第三週!$R$202),IF(OR(第三週!$R$203=0,IFERROR(FIND("素-",第三週!$R$203),0)&gt;0),"",","),IF(IFERROR(FIND("素-",第三週!$R$203),0)&gt;0,"",第三週!$R$203),IF(OR(第三週!$R$204=0,IFERROR(FIND("素-",第三週!$R$204),0)&gt;0),"",","),IF(IFERROR(FIND("素-",第三週!$R$204),0)&gt;0,"",第三週!$R$204),IF(OR(第三週!$R$205=0,IFERROR(FIND("素-",第三週!$R$205),0)&gt;0),"",","),IF(IFERROR(FIND("素-",第三週!$R$205),0)&gt;0,"",第三週!$R$205),IF(OR(第三週!$R$206=0,IFERROR(FIND("素-",第三週!$R$206),0)&gt;0),"",","),IF(IFERROR(FIND("素-",第三週!$R$206),0)&gt;0,"",第三週!$R$206))</f>
        <v>板豆腐,金針菇,筍籤,黑木耳,胡蘿蔔,雞蛋</v>
      </c>
      <c r="H39" s="630"/>
      <c r="I39" s="640"/>
      <c r="J39" s="632"/>
      <c r="K39" s="632"/>
      <c r="L39" s="632"/>
      <c r="M39" s="632"/>
      <c r="N39" s="632"/>
      <c r="O39" s="632"/>
      <c r="P39" s="638"/>
    </row>
    <row r="40" spans="1:16" ht="50.1" customHeight="1">
      <c r="A40" s="621">
        <f>IF(第三週!$V$2=0,"",第三週!$V$2)</f>
        <v>45715</v>
      </c>
      <c r="B40" s="623" t="s">
        <v>15</v>
      </c>
      <c r="C40" s="639" t="str">
        <f>IF(第三週!$V$4=0,"",第三週!$V$4)</f>
        <v>白米飯</v>
      </c>
      <c r="D40" s="126" t="str">
        <f>IF(第三週!$V$34=0,"",第三週!$V$34)</f>
        <v>三杯鮮魷</v>
      </c>
      <c r="E40" s="126" t="str">
        <f>IF(第三週!$V$94=0,"",第三週!$V$94)</f>
        <v>燴黃瓜</v>
      </c>
      <c r="F40" s="627" t="str">
        <f>IF(第三週!$V$184=0,"",第三週!$V$184)</f>
        <v>炒時蔬</v>
      </c>
      <c r="G40" s="126" t="str">
        <f>IF(第三週!$V$199=0,"",第三週!$V$199)</f>
        <v>大頭菜排骨湯</v>
      </c>
      <c r="H40" s="629" t="str">
        <f>IF(第三週!$V$214=0,"",第三週!$V$214)&amp;+IF(第三週!$V$235=0,"","+")&amp;+IF(第三週!$V$235=0,"",第三週!$V$235)</f>
        <v>果汁</v>
      </c>
      <c r="I40" s="639" t="str">
        <f>IF(第三週!$V$230=0,"",第三週!$V$230)</f>
        <v/>
      </c>
      <c r="J40" s="631">
        <v>5.032335514851102</v>
      </c>
      <c r="K40" s="631">
        <v>2.022861930696032</v>
      </c>
      <c r="L40" s="631">
        <v>2.0500329163923632</v>
      </c>
      <c r="M40" s="631">
        <v>2.3658327847267939</v>
      </c>
      <c r="N40" s="631">
        <v>1.3128373930217248</v>
      </c>
      <c r="O40" s="631">
        <v>0</v>
      </c>
      <c r="P40" s="637">
        <f>IFERROR(J40*70+K40*75+L40*25+M40*45+N40*60+O40*150,"")</f>
        <v>740.46167264559779</v>
      </c>
    </row>
    <row r="41" spans="1:16" s="129" customFormat="1" ht="30" customHeight="1">
      <c r="A41" s="622"/>
      <c r="B41" s="624"/>
      <c r="C41" s="640"/>
      <c r="D41" s="116" t="str">
        <f>_xlfn.CONCAT(IF(IFERROR(FIND("素-",第三週!$W$34),0)&gt;0,"",第三週!$W$34),IF(OR(第三週!$W$35=0,IFERROR(FIND("素-",第三週!$W$35),0)&gt;0),"",","),IF(IFERROR(FIND("素-",第三週!$W$35),0)&gt;0,"",第三週!$W$35),IF(OR(第三週!$W$36=0,IFERROR(FIND("素-",第三週!$W$36),0)&gt;0),"",","),IF(IFERROR(FIND("素-",第三週!$W$36),0)&gt;0,"",第三週!$W$36),IF(OR(第三週!$W$37=0,IFERROR(FIND("素-",第三週!$W$37),0)&gt;0),"",","),IF(IFERROR(FIND("素-",第三週!$W$37),0)&gt;0,"",第三週!$W$37),IF(OR(第三週!$W$38=0,IFERROR(FIND("素-",第三週!$W$38),0)&gt;0),"",","),IF(IFERROR(FIND("素-",第三週!$W$38),0)&gt;0,"",第三週!$W$38),IF(OR(第三週!$W$39=0,IFERROR(FIND("素-",第三週!$W$39),0)&gt;0),"",","),IF(IFERROR(FIND("素-",第三週!$W$39),0)&gt;0,"",第三週!$W$39),IF(OR(第三週!$W$40=0,IFERROR(FIND("素-",第三週!$W$40),0)&gt;0),"",","),IF(IFERROR(FIND("素-",第三週!$W$40),0)&gt;0,"",第三週!$W$40),IF(OR(第三週!$W$41=0,IFERROR(FIND("素-",第三週!$W$41),0)&gt;0),"",","),IF(IFERROR(FIND("素-",第三週!$W$41),0)&gt;0,"",第三週!$W$41),IF(OR(第三週!$W$42=0,IFERROR(FIND("素-",第三週!$W$42),0)&gt;0),"",","),IF(IFERROR(FIND("素-",第三週!$W$42),0)&gt;0,"",第三週!$W$42))</f>
        <v>魷魚條,豆干,豬前腿肉,芹菜,九層塔,胡麻油,薑</v>
      </c>
      <c r="E41" s="116" t="str">
        <f>_xlfn.CONCAT(IF(IFERROR(FIND("素-",第三週!$W$94),0)&gt;0,"",第三週!$W$94),IF(OR(第三週!$W$95=0,IFERROR(FIND("素-",第三週!$W$95),0)&gt;0),"",","),IF(IFERROR(FIND("素-",第三週!$W$95),0)&gt;0,"",第三週!$W$95),IF(OR(第三週!$W$96=0,IFERROR(FIND("素-",第三週!$W$96),0)&gt;0),"",","),IF(IFERROR(FIND("素-",第三週!$W$96),0)&gt;0,"",第三週!$W$96),IF(OR(第三週!$W$97=0,IFERROR(FIND("素-",第三週!$W$97),0)&gt;0),"",","),IF(IFERROR(FIND("素-",第三週!$W$97),0)&gt;0,"",第三週!$W$97),IF(OR(第三週!$W$98=0,IFERROR(FIND("素-",第三週!$W$98),0)&gt;0),"",","),IF(IFERROR(FIND("素-",第三週!$W$98),0)&gt;0,"",第三週!$W$98),IF(OR(第三週!$W$99=0,IFERROR(FIND("素-",第三週!$W$99),0)&gt;0),"",","),IF(IFERROR(FIND("素-",第三週!$W$99),0)&gt;0,"",第三週!$W$99),IF(OR(第三週!$W$100=0,IFERROR(FIND("素-",第三週!$W$100),0)&gt;0),"",","),IF(IFERROR(FIND("素-",第三週!$W$100),0)&gt;0,"",第三週!$W$100))</f>
        <v>大黃瓜,黑木耳,冷凍玉米粒,胡蘿蔔,雞蛋</v>
      </c>
      <c r="F41" s="628"/>
      <c r="G41" s="116" t="str">
        <f>_xlfn.CONCAT(IF(IFERROR(FIND("素-",第三週!$W$199),0)&gt;0,"",第三週!$W$199),IF(OR(第三週!$W$200=0,IFERROR(FIND("素-",第三週!$W$200),0)&gt;0),"",","),IF(IFERROR(FIND("素-",第三週!$W$200),0)&gt;0,"",第三週!$W$200),IF(OR(第三週!$W$201=0,IFERROR(FIND("素-",第三週!$W$201),0)&gt;0),"",","),IF(IFERROR(FIND("素-",第三週!$W$201),0)&gt;0,"",第三週!$W$201),IF(OR(第三週!$W$202=0,IFERROR(FIND("素-",第三週!$W$202),0)&gt;0),"",","),IF(IFERROR(FIND("素-",第三週!$W$202),0)&gt;0,"",第三週!$W$202),IF(OR(第三週!$W$203=0,IFERROR(FIND("素-",第三週!$W$203),0)&gt;0),"",","),IF(IFERROR(FIND("素-",第三週!$W$203),0)&gt;0,"",第三週!$W$203),IF(OR(第三週!$W$204=0,IFERROR(FIND("素-",第三週!$W$204),0)&gt;0),"",","),IF(IFERROR(FIND("素-",第三週!$W$204),0)&gt;0,"",第三週!$W$204),IF(OR(第三週!$W$205=0,IFERROR(FIND("素-",第三週!$W$205),0)&gt;0),"",","),IF(IFERROR(FIND("素-",第三週!$W$205),0)&gt;0,"",第三週!$W$205),IF(OR(第三週!$W$206=0,IFERROR(FIND("素-",第三週!$W$206),0)&gt;0),"",","),IF(IFERROR(FIND("素-",第三週!$W$206),0)&gt;0,"",第三週!$W$206))</f>
        <v>生香菇,薑,大頭菜,豬小排,枸杞</v>
      </c>
      <c r="H41" s="630"/>
      <c r="I41" s="640"/>
      <c r="J41" s="632"/>
      <c r="K41" s="632"/>
      <c r="L41" s="632"/>
      <c r="M41" s="632"/>
      <c r="N41" s="632"/>
      <c r="O41" s="632"/>
      <c r="P41" s="638"/>
    </row>
    <row r="42" spans="1:16" ht="50.1" customHeight="1">
      <c r="A42" s="621">
        <f>IF(第三週!$AA$2=0,"",第三週!$AA$2)</f>
        <v>45716</v>
      </c>
      <c r="B42" s="623" t="s">
        <v>26</v>
      </c>
      <c r="C42" s="639" t="str">
        <f>IF(第三週!$AA$4=0,"",第三週!$AA$4)</f>
        <v/>
      </c>
      <c r="D42" s="126" t="str">
        <f>IF(第三週!$AA$34=0,"",第三週!$AA$34)</f>
        <v>二二八休假</v>
      </c>
      <c r="E42" s="126" t="str">
        <f>IF(第三週!$AA$94=0,"",第三週!$AA$94)</f>
        <v/>
      </c>
      <c r="F42" s="627" t="str">
        <f>IF(第三週!$AA$184=0,"",第三週!$AA$184)</f>
        <v/>
      </c>
      <c r="G42" s="126" t="str">
        <f>IF(第三週!$AA$199=0,"",第三週!$AA$199)</f>
        <v/>
      </c>
      <c r="H42" s="639" t="str">
        <f>IF(第三週!$AA$214=0,"",第三週!$AA$214)&amp;+IF(第三週!$AA$235=0,"","+")&amp;+IF(第三週!$AA$235=0,"",第三週!$AA$235)</f>
        <v/>
      </c>
      <c r="I42" s="639" t="str">
        <f>IF(第三週!$AA$230=0,"",第三週!$AA$230)</f>
        <v/>
      </c>
      <c r="J42" s="635"/>
      <c r="K42" s="631"/>
      <c r="L42" s="631"/>
      <c r="M42" s="631"/>
      <c r="N42" s="631"/>
      <c r="O42" s="631"/>
      <c r="P42" s="637"/>
    </row>
    <row r="43" spans="1:16" s="129" customFormat="1" ht="30" customHeight="1" thickBot="1">
      <c r="A43" s="643"/>
      <c r="B43" s="644"/>
      <c r="C43" s="645"/>
      <c r="D43" s="186" t="str">
        <f>_xlfn.CONCAT(IF(IFERROR(FIND("素-",第三週!$AB$34),0)&gt;0,"",第三週!$AB$34),IF(OR(第三週!$AB$35=0,IFERROR(FIND("素-",第三週!$AB$35),0)&gt;0),"",","),IF(IFERROR(FIND("素-",第三週!$AB$35),0)&gt;0,"",第三週!$AB$35),IF(OR(第三週!$AB$36=0,IFERROR(FIND("素-",第三週!$AB$36),0)&gt;0),"",","),IF(IFERROR(FIND("素-",第三週!$AB$36),0)&gt;0,"",第三週!$AB$36),IF(OR(第三週!$AB$37=0,IFERROR(FIND("素-",第三週!$AB$37),0)&gt;0),"",","),IF(IFERROR(FIND("素-",第三週!$AB$37),0)&gt;0,"",第三週!$AB$37),IF(OR(第三週!$AB$38=0,IFERROR(FIND("素-",第三週!$AB$38),0)&gt;0),"",","),IF(IFERROR(FIND("素-",第三週!$AB$38),0)&gt;0,"",第三週!$AB$38),IF(OR(第三週!$AB$39=0,IFERROR(FIND("素-",第三週!$AB$39),0)&gt;0),"",","),IF(IFERROR(FIND("素-",第三週!$AB$39),0)&gt;0,"",第三週!$AB$39),IF(OR(第三週!$AB$40=0,IFERROR(FIND("素-",第三週!$AB$40),0)&gt;0),"",","),IF(IFERROR(FIND("素-",第三週!$AB$40),0)&gt;0,"",第三週!$AB$40),IF(OR(第三週!$AB$41=0,IFERROR(FIND("素-",第三週!$AB$41),0)&gt;0),"",","),IF(IFERROR(FIND("素-",第三週!$AB$41),0)&gt;0,"",第三週!$AB$41),IF(OR(第三週!$AB$42=0,IFERROR(FIND("素-",第三週!$AB$42),0)&gt;0),"",","),IF(IFERROR(FIND("素-",第三週!$AB$42),0)&gt;0,"",第三週!$AB$42))</f>
        <v/>
      </c>
      <c r="E43" s="186" t="str">
        <f>_xlfn.CONCAT(IF(IFERROR(FIND("素-",第三週!$AB$94),0)&gt;0,"",第三週!$AB$94),IF(OR(第三週!$AB$95=0,IFERROR(FIND("素-",第三週!$AB$95),0)&gt;0),"",","),IF(IFERROR(FIND("素-",第三週!$AB$95),0)&gt;0,"",第三週!$AB$95),IF(OR(第三週!$AB$96=0,IFERROR(FIND("素-",第三週!$AB$96),0)&gt;0),"",","),IF(IFERROR(FIND("素-",第三週!$AB$96),0)&gt;0,"",第三週!$AB$96),IF(OR(第三週!$AB$97=0,IFERROR(FIND("素-",第三週!$AB$97),0)&gt;0),"",","),IF(IFERROR(FIND("素-",第三週!$AB$97),0)&gt;0,"",第三週!$AB$97),IF(OR(第三週!$AB$98=0,IFERROR(FIND("素-",第三週!$AB$98),0)&gt;0),"",","),IF(IFERROR(FIND("素-",第三週!$AB$98),0)&gt;0,"",第三週!$AB$98),IF(OR(第三週!$AB$99=0,IFERROR(FIND("素-",第三週!$AB$99),0)&gt;0),"",","),IF(IFERROR(FIND("素-",第三週!$AB$99),0)&gt;0,"",第三週!$AB$99),IF(OR(第三週!$AB$100=0,IFERROR(FIND("素-",第三週!$AB$100),0)&gt;0),"",","),IF(IFERROR(FIND("素-",第三週!$AB$100),0)&gt;0,"",第三週!$AB$100))</f>
        <v/>
      </c>
      <c r="F43" s="646"/>
      <c r="G43" s="186" t="str">
        <f>_xlfn.CONCAT(IF(IFERROR(FIND("素-",第三週!$AB$199),0)&gt;0,"",第三週!$AB$199),IF(OR(第三週!$AB$200=0,IFERROR(FIND("素-",第三週!$AB$200),0)&gt;0),"",","),IF(IFERROR(FIND("素-",第三週!$AB$200),0)&gt;0,"",第三週!$AB$200),IF(OR(第三週!$AB$201=0,IFERROR(FIND("素-",第三週!$AB$201),0)&gt;0),"",","),IF(IFERROR(FIND("素-",第三週!$AB$201),0)&gt;0,"",第三週!$AB$201),IF(OR(第三週!$AB$202=0,IFERROR(FIND("素-",第三週!$AB$202),0)&gt;0),"",","),IF(IFERROR(FIND("素-",第三週!$AB$202),0)&gt;0,"",第三週!$AB$202),IF(OR(第三週!$AB$203=0,IFERROR(FIND("素-",第三週!$AB$203),0)&gt;0),"",","),IF(IFERROR(FIND("素-",第三週!$AB$203),0)&gt;0,"",第三週!$AB$203),IF(OR(第三週!$AB$204=0,IFERROR(FIND("素-",第三週!$AB$204),0)&gt;0),"",","),IF(IFERROR(FIND("素-",第三週!$AB$204),0)&gt;0,"",第三週!$AB$204),IF(OR(第三週!$AB$205=0,IFERROR(FIND("素-",第三週!$AB$205),0)&gt;0),"",","),IF(IFERROR(FIND("素-",第三週!$AB$205),0)&gt;0,"",第三週!$AB$205),IF(OR(第三週!$AB$206=0,IFERROR(FIND("素-",第三週!$AB$206),0)&gt;0),"",","),IF(IFERROR(FIND("素-",第三週!$AB$206),0)&gt;0,"",第三週!$AB$206))</f>
        <v/>
      </c>
      <c r="H43" s="645"/>
      <c r="I43" s="645"/>
      <c r="J43" s="647"/>
      <c r="K43" s="641"/>
      <c r="L43" s="641"/>
      <c r="M43" s="641"/>
      <c r="N43" s="641"/>
      <c r="O43" s="641"/>
      <c r="P43" s="642"/>
    </row>
    <row r="44" spans="1:16" ht="50.1" hidden="1" customHeight="1">
      <c r="A44" s="650" t="str">
        <f>IF(第三週!$AF$2=0,"",第三週!$AF$2)</f>
        <v/>
      </c>
      <c r="B44" s="651" t="s">
        <v>27</v>
      </c>
      <c r="C44" s="652" t="str">
        <f>IF(第三週!$AF$4=0,"",第三週!$AF$4)</f>
        <v/>
      </c>
      <c r="D44" s="291" t="str">
        <f>IF(第三週!$AF$34=0,"",第三週!$AF$34)</f>
        <v/>
      </c>
      <c r="E44" s="291" t="str">
        <f>IF(第三週!$AF$94=0,"",第三週!$AF$94)</f>
        <v/>
      </c>
      <c r="F44" s="653" t="str">
        <f>IF(第三週!$AF$184=0,"",第三週!$AF$184)</f>
        <v/>
      </c>
      <c r="G44" s="291" t="str">
        <f>IF(第三週!$AF$199=0,"",第三週!$AF$199)</f>
        <v/>
      </c>
      <c r="H44" s="652" t="str">
        <f>IF(第三週!$AF$214=0,"",第三週!$AF$214)&amp;+IF(第三週!$AF$235=0,"","+")&amp;+IF(第三週!$AF$235=0,"",第三週!$AF$235)</f>
        <v/>
      </c>
      <c r="I44" s="655" t="str">
        <f>IF(第三週!$AF$230=0,"",第三週!$AF$230)</f>
        <v/>
      </c>
      <c r="J44" s="654">
        <f>IF(第三週!$CI$1=0,0,第三週!$CI$1)</f>
        <v>0</v>
      </c>
      <c r="K44" s="648">
        <f>IF(第三週!$CJ$1=0,0,第三週!$CJ$1)</f>
        <v>0</v>
      </c>
      <c r="L44" s="648">
        <f>IF(第三週!$CK$1=0,0,第三週!$CK$1)</f>
        <v>0</v>
      </c>
      <c r="M44" s="648">
        <f>IF(第三週!$CL$1=0,0,第三週!$CL$1)</f>
        <v>0</v>
      </c>
      <c r="N44" s="648">
        <f>IF(第三週!$CM$1=0,0,第三週!$CM$1)</f>
        <v>0</v>
      </c>
      <c r="O44" s="648">
        <f>IF(第三週!$CN$1=0,0,第三週!$CN$1)</f>
        <v>0</v>
      </c>
      <c r="P44" s="649">
        <f>IFERROR(J44*70+K44*75+L44*25+M44*45+N44*60+O44*150,"")</f>
        <v>0</v>
      </c>
    </row>
    <row r="45" spans="1:16" s="117" customFormat="1" ht="25.15" hidden="1" customHeight="1">
      <c r="A45" s="622"/>
      <c r="B45" s="624"/>
      <c r="C45" s="640"/>
      <c r="D45" s="124" t="str">
        <f>_xlfn.CONCAT(IF(IFERROR(FIND("素-",第三週!$AG$34),0)&gt;0,"",第三週!$AG$34),IF(OR(第三週!$AG$35=0,IFERROR(FIND("素-",第三週!$AG$35),0)&gt;0),"",","),IF(IFERROR(FIND("素-",第三週!$AG$35),0)&gt;0,"",第三週!$AG$35),IF(OR(第三週!$AG$36=0,IFERROR(FIND("素-",第三週!$AG$36),0)&gt;0),"",","),IF(IFERROR(FIND("素-",第三週!$AG$36),0)&gt;0,"",第三週!$AG$36),IF(OR(第三週!$AG$37=0,IFERROR(FIND("素-",第三週!$AG$37),0)&gt;0),"",","),IF(IFERROR(FIND("素-",第三週!$AG$37),0)&gt;0,"",第三週!$AG$37),IF(OR(第三週!$AG$38=0,IFERROR(FIND("素-",第三週!$AG$38),0)&gt;0),"",","),IF(IFERROR(FIND("素-",第三週!$AG$38),0)&gt;0,"",第三週!$AG$38),IF(OR(第三週!$AG$39=0,IFERROR(FIND("素-",第三週!$AG$39),0)&gt;0),"",","),IF(IFERROR(FIND("素-",第三週!$AG$39),0)&gt;0,"",第三週!$AG$39),IF(OR(第三週!$AG$40=0,IFERROR(FIND("素-",第三週!$AG$40),0)&gt;0),"",","),IF(IFERROR(FIND("素-",第三週!$AG$40),0)&gt;0,"",第三週!$AG$40),IF(OR(第三週!$AG$41=0,IFERROR(FIND("素-",第三週!$AG$41),0)&gt;0),"",","),IF(IFERROR(FIND("素-",第三週!$AG$41),0)&gt;0,"",第三週!$AG$41),IF(OR(第三週!$AG$42=0,IFERROR(FIND("素-",第三週!$AG$42),0)&gt;0),"",","),IF(IFERROR(FIND("素-",第三週!$AG$42),0)&gt;0,"",第三週!$AG$42))</f>
        <v/>
      </c>
      <c r="E45" s="124" t="str">
        <f>_xlfn.CONCAT(IF(IFERROR(FIND("素-",第三週!$AG$94),0)&gt;0,"",第三週!$AG$94),IF(OR(第三週!$AG$95=0,IFERROR(FIND("素-",第三週!$AG$95),0)&gt;0),"",","),IF(IFERROR(FIND("素-",第三週!$AG$95),0)&gt;0,"",第三週!$AG$95),IF(OR(第三週!$AG$96=0,IFERROR(FIND("素-",第三週!$AG$96),0)&gt;0),"",","),IF(IFERROR(FIND("素-",第三週!$AG$96),0)&gt;0,"",第三週!$AG$96),IF(OR(第三週!$AG$97=0,IFERROR(FIND("素-",第三週!$AG$97),0)&gt;0),"",","),IF(IFERROR(FIND("素-",第三週!$AG$97),0)&gt;0,"",第三週!$AG$97),IF(OR(第三週!$AG$98=0,IFERROR(FIND("素-",第三週!$AG$98),0)&gt;0),"",","),IF(IFERROR(FIND("素-",第三週!$AG$98),0)&gt;0,"",第三週!$AG$98),IF(OR(第三週!$AG$99=0,IFERROR(FIND("素-",第三週!$AG$99),0)&gt;0),"",","),IF(IFERROR(FIND("素-",第三週!$AG$99),0)&gt;0,"",第三週!$AG$99),IF(OR(第三週!$AG$100=0,IFERROR(FIND("素-",第三週!$AG$100),0)&gt;0),"",","),IF(IFERROR(FIND("素-",第三週!$AG$100),0)&gt;0,"",第三週!$AG$100))</f>
        <v/>
      </c>
      <c r="F45" s="628"/>
      <c r="G45" s="124" t="str">
        <f>_xlfn.CONCAT(IF(IFERROR(FIND("素-",第三週!$AG$199),0)&gt;0,"",第三週!$AG$199),IF(OR(第三週!$AG$200=0,IFERROR(FIND("素-",第三週!$AG$200),0)&gt;0),"",","),IF(IFERROR(FIND("素-",第三週!$AG$200),0)&gt;0,"",第三週!$AG$200),IF(OR(第三週!$AG$201=0,IFERROR(FIND("素-",第三週!$AG$201),0)&gt;0),"",","),IF(IFERROR(FIND("素-",第三週!$AG$201),0)&gt;0,"",第三週!$AG$201),IF(OR(第三週!$AG$202=0,IFERROR(FIND("素-",第三週!$AG$202),0)&gt;0),"",","),IF(IFERROR(FIND("素-",第三週!$AG$202),0)&gt;0,"",第三週!$AG$202),IF(OR(第三週!$AG$203=0,IFERROR(FIND("素-",第三週!$AG$203),0)&gt;0),"",","),IF(IFERROR(FIND("素-",第三週!$AG$203),0)&gt;0,"",第三週!$AG$203),IF(OR(第三週!$AG$204=0,IFERROR(FIND("素-",第三週!$AG$204),0)&gt;0),"",","),IF(IFERROR(FIND("素-",第三週!$AG$204),0)&gt;0,"",第三週!$AG$204),IF(OR(第三週!$AG$205=0,IFERROR(FIND("素-",第三週!$AG$205),0)&gt;0),"",","),IF(IFERROR(FIND("素-",第三週!$AG$205),0)&gt;0,"",第三週!$AG$205),IF(OR(第三週!$AG$206=0,IFERROR(FIND("素-",第三週!$AG$206),0)&gt;0),"",","),IF(IFERROR(FIND("素-",第三週!$AG$206),0)&gt;0,"",第三週!$AG$206))</f>
        <v/>
      </c>
      <c r="H45" s="640"/>
      <c r="I45" s="656"/>
      <c r="J45" s="636"/>
      <c r="K45" s="632"/>
      <c r="L45" s="632"/>
      <c r="M45" s="632"/>
      <c r="N45" s="632"/>
      <c r="O45" s="632"/>
      <c r="P45" s="638"/>
    </row>
    <row r="46" spans="1:16" ht="50.1" hidden="1" customHeight="1">
      <c r="A46" s="621"/>
      <c r="B46" s="623" t="s">
        <v>28</v>
      </c>
      <c r="C46" s="639"/>
      <c r="D46" s="126"/>
      <c r="E46" s="126"/>
      <c r="F46" s="627"/>
      <c r="G46" s="185"/>
      <c r="H46" s="639"/>
      <c r="I46" s="659"/>
      <c r="J46" s="657"/>
      <c r="K46" s="625"/>
      <c r="L46" s="625"/>
      <c r="M46" s="625"/>
      <c r="N46" s="625"/>
      <c r="O46" s="625"/>
      <c r="P46" s="637">
        <f>IFERROR(J46*70+K46*75+L46*25+M46*45+N46*60+O46*150,"")</f>
        <v>0</v>
      </c>
    </row>
    <row r="47" spans="1:16" s="117" customFormat="1" ht="25.15" hidden="1" customHeight="1">
      <c r="A47" s="622"/>
      <c r="B47" s="624"/>
      <c r="C47" s="640"/>
      <c r="D47" s="124"/>
      <c r="E47" s="124"/>
      <c r="F47" s="628"/>
      <c r="G47" s="124"/>
      <c r="H47" s="640"/>
      <c r="I47" s="655"/>
      <c r="J47" s="658"/>
      <c r="K47" s="626"/>
      <c r="L47" s="626"/>
      <c r="M47" s="626"/>
      <c r="N47" s="626"/>
      <c r="O47" s="626"/>
      <c r="P47" s="638"/>
    </row>
    <row r="48" spans="1:16" ht="50.1" hidden="1" customHeight="1">
      <c r="A48" s="621">
        <f>IF(第四週!$G$2=0,"",第四週!$G$2)</f>
        <v>45719</v>
      </c>
      <c r="B48" s="623" t="s">
        <v>12</v>
      </c>
      <c r="C48" s="639" t="str">
        <f>IF(第四週!$G$4=0,"",第四週!$G$4)</f>
        <v/>
      </c>
      <c r="D48" s="126" t="str">
        <f>IF(第四週!$G$34=0,"",第四週!$G$34)</f>
        <v/>
      </c>
      <c r="E48" s="126" t="str">
        <f>IF(第四週!$G$94=0,"",第四週!$G$94)</f>
        <v/>
      </c>
      <c r="F48" s="627" t="str">
        <f>IF(第四週!$G$184=0,"",第四週!$G$184)</f>
        <v/>
      </c>
      <c r="G48" s="126" t="str">
        <f>IF(第四週!$G$199=0,"",第四週!$G$199)</f>
        <v/>
      </c>
      <c r="H48" s="639" t="str">
        <f>IF(第四週!$G$214=0,"",第四週!$G$214)&amp;+IF(第四週!$G$235=0,"","+")&amp;+IF(第四週!$G$235=0,"",第四週!$G$235)</f>
        <v/>
      </c>
      <c r="I48" s="659" t="str">
        <f>IF(第四週!$G$230=0,"",第四週!$G$230)</f>
        <v/>
      </c>
      <c r="J48" s="635">
        <f>IF(第四週!$BE$1=0,0,第四週!$BE$1)</f>
        <v>0</v>
      </c>
      <c r="K48" s="631">
        <f>IF(第四週!$BF$1=0,0,第四週!$BF$1)</f>
        <v>0</v>
      </c>
      <c r="L48" s="631">
        <f>IF(第四週!$BG$1=0,0,第四週!$BG$1)</f>
        <v>0</v>
      </c>
      <c r="M48" s="631">
        <f>IFERROR(IF(L48="","",2.3+IF(第四週!$BH$1=0,0,第四週!$BH$1)),"")</f>
        <v>2.2999999999999998</v>
      </c>
      <c r="N48" s="631">
        <f>IF(第四週!$BI$1=0,0,第四週!$BI$1)</f>
        <v>0</v>
      </c>
      <c r="O48" s="631">
        <f>IF(第四週!$BJ$1=0,0,第四週!$BJ$1)</f>
        <v>0</v>
      </c>
      <c r="P48" s="637">
        <f>IFERROR(J48*70+K48*75+L48*25+M48*45+N48*60+O48*150,"")</f>
        <v>103.49999999999999</v>
      </c>
    </row>
    <row r="49" spans="1:16" s="129" customFormat="1" ht="30" hidden="1" customHeight="1">
      <c r="A49" s="622"/>
      <c r="B49" s="624"/>
      <c r="C49" s="640"/>
      <c r="D49" s="116" t="str">
        <f>_xlfn.CONCAT(IF(IFERROR(FIND("素-",第四週!$H$34),0)&gt;0,"",第四週!$H$34),IF(OR(第四週!$H$35=0,IFERROR(FIND("素-",第四週!$H$35),0)&gt;0),"",","),IF(IFERROR(FIND("素-",第四週!$H$35),0)&gt;0,"",第四週!$H$35),IF(OR(第四週!$H$36=0,IFERROR(FIND("素-",第四週!$H$36),0)&gt;0),"",","),IF(IFERROR(FIND("素-",第四週!$H$36),0)&gt;0,"",第四週!$H$36),IF(OR(第四週!$H$37=0,IFERROR(FIND("素-",第四週!$H$37),0)&gt;0),"",","),IF(IFERROR(FIND("素-",第四週!$H$37),0)&gt;0,"",第四週!$H$37),IF(OR(第四週!$H$38=0,IFERROR(FIND("素-",第四週!$H$38),0)&gt;0),"",","),IF(IFERROR(FIND("素-",第四週!$H$38),0)&gt;0,"",第四週!$H$38),IF(OR(第四週!$H$39=0,IFERROR(FIND("素-",第四週!$H$39),0)&gt;0),"",","),IF(IFERROR(FIND("素-",第四週!$H$39),0)&gt;0,"",第四週!$H$39),IF(OR(第四週!$H$40=0,IFERROR(FIND("素-",第四週!$H$40),0)&gt;0),"",","),IF(IFERROR(FIND("素-",第四週!$H$40),0)&gt;0,"",第四週!$H$40),IF(OR(第四週!$H$41=0,IFERROR(FIND("素-",第四週!$H$41),0)&gt;0),"",","),IF(IFERROR(FIND("素-",第四週!$H$41),0)&gt;0,"",第四週!$H$41),IF(OR(第四週!$H$42=0,IFERROR(FIND("素-",第四週!$H$42),0)&gt;0),"",","),IF(IFERROR(FIND("素-",第四週!$H$42),0)&gt;0,"",第四週!$H$42))</f>
        <v/>
      </c>
      <c r="E49" s="116" t="str">
        <f>_xlfn.CONCAT(IF(IFERROR(FIND("素-",第四週!$H$94),0)&gt;0,"",第四週!$H$94),IF(OR(第四週!$H$95=0,IFERROR(FIND("素-",第四週!$H$95),0)&gt;0),"",","),IF(IFERROR(FIND("素-",第四週!$H$95),0)&gt;0,"",第四週!$H$95),IF(OR(第四週!$H$96=0,IFERROR(FIND("素-",第四週!$H$96),0)&gt;0),"",","),IF(IFERROR(FIND("素-",第四週!$H$96),0)&gt;0,"",第四週!$H$96),IF(OR(第四週!$H$97=0,IFERROR(FIND("素-",第四週!$H$97),0)&gt;0),"",","),IF(IFERROR(FIND("素-",第四週!$H$97),0)&gt;0,"",第四週!$H$97),IF(OR(第四週!$H$98=0,IFERROR(FIND("素-",第四週!$H$98),0)&gt;0),"",","),IF(IFERROR(FIND("素-",第四週!$H$98),0)&gt;0,"",第四週!$H$98),IF(OR(第四週!$H$99=0,IFERROR(FIND("素-",第四週!$H$99),0)&gt;0),"",","),IF(IFERROR(FIND("素-",第四週!$H$99),0)&gt;0,"",第四週!$H$99),IF(OR(第四週!$H$100=0,IFERROR(FIND("素-",第四週!$H$100),0)&gt;0),"",","),IF(IFERROR(FIND("素-",第四週!$H$100),0)&gt;0,"",第四週!$H$100))</f>
        <v/>
      </c>
      <c r="F49" s="628"/>
      <c r="G49" s="116" t="str">
        <f>_xlfn.CONCAT(IF(IFERROR(FIND("素-",第四週!$H$199),0)&gt;0,"",第四週!$H$199),IF(OR(第四週!$H$200=0,IFERROR(FIND("素-",第四週!$H$200),0)&gt;0),"",","),IF(IFERROR(FIND("素-",第四週!$H$200),0)&gt;0,"",第四週!$H$200),IF(OR(第四週!$H$201=0,IFERROR(FIND("素-",第四週!$H$201),0)&gt;0),"",","),IF(IFERROR(FIND("素-",第四週!$H$201),0)&gt;0,"",第四週!$H$201),IF(OR(第四週!$H$202=0,IFERROR(FIND("素-",第四週!$H$202),0)&gt;0),"",","),IF(IFERROR(FIND("素-",第四週!$H$202),0)&gt;0,"",第四週!$H$202),IF(OR(第四週!$H$203=0,IFERROR(FIND("素-",第四週!$H$203),0)&gt;0),"",","),IF(IFERROR(FIND("素-",第四週!$H$203),0)&gt;0,"",第四週!$H$203),IF(OR(第四週!$H$204=0,IFERROR(FIND("素-",第四週!$H$204),0)&gt;0),"",","),IF(IFERROR(FIND("素-",第四週!$H$204),0)&gt;0,"",第四週!$H$204),IF(OR(第四週!$H$205=0,IFERROR(FIND("素-",第四週!$H$205),0)&gt;0),"",","),IF(IFERROR(FIND("素-",第四週!$H$205),0)&gt;0,"",第四週!$H$205),IF(OR(第四週!$H$206=0,IFERROR(FIND("素-",第四週!$H$206),0)&gt;0),"",","),IF(IFERROR(FIND("素-",第四週!$H$206),0)&gt;0,"",第四週!$H$206))</f>
        <v/>
      </c>
      <c r="H49" s="640"/>
      <c r="I49" s="656"/>
      <c r="J49" s="636"/>
      <c r="K49" s="632"/>
      <c r="L49" s="632"/>
      <c r="M49" s="632"/>
      <c r="N49" s="632"/>
      <c r="O49" s="632"/>
      <c r="P49" s="638"/>
    </row>
    <row r="50" spans="1:16" ht="50.1" hidden="1" customHeight="1">
      <c r="A50" s="621">
        <f>IF(第四週!$L$2=0,"",第四週!$L$2)</f>
        <v>45720</v>
      </c>
      <c r="B50" s="623" t="s">
        <v>13</v>
      </c>
      <c r="C50" s="639" t="str">
        <f>IF(第四週!$L$4=0,"",第四週!$L$4)</f>
        <v/>
      </c>
      <c r="D50" s="126" t="str">
        <f>IF(第四週!$L$34=0,"",第四週!$L$34)</f>
        <v/>
      </c>
      <c r="E50" s="126" t="str">
        <f>IF(第四週!$L$94=0,"",第四週!$L$94)</f>
        <v/>
      </c>
      <c r="F50" s="627" t="str">
        <f>IF(第四週!$L$184=0,"",第四週!$L$184)</f>
        <v/>
      </c>
      <c r="G50" s="126" t="str">
        <f>IF(第四週!$L$199=0,"",第四週!$L$199)</f>
        <v/>
      </c>
      <c r="H50" s="639" t="str">
        <f>IF(第四週!$L$214=0,"",第四週!$L$214)&amp;+IF(第四週!$L$235=0,"","+")&amp;+IF(第四週!$L$235=0,"",第四週!$L$235)</f>
        <v/>
      </c>
      <c r="I50" s="655" t="str">
        <f>IF(第四週!$L$230=0,"",第四週!$L$230)</f>
        <v/>
      </c>
      <c r="J50" s="635">
        <f>IF(第四週!$BK$1=0,0,第四週!$BK$1)</f>
        <v>0</v>
      </c>
      <c r="K50" s="631">
        <f>IF(第四週!$BL$1=0,0,第四週!$BL$1)</f>
        <v>0</v>
      </c>
      <c r="L50" s="631">
        <f>IF(第四週!$BM$1=0,0,第四週!$BM$1)</f>
        <v>0</v>
      </c>
      <c r="M50" s="631">
        <f>IFERROR(IF(L50="","",2.3+IF(第四週!$BN$1=0,0,第四週!$BN$1)),"")</f>
        <v>2.2999999999999998</v>
      </c>
      <c r="N50" s="631">
        <f>IF(第四週!$BO$1=0,0,第四週!$BO$1)</f>
        <v>0</v>
      </c>
      <c r="O50" s="631">
        <f>IF(第四週!$BP$1=0,0,第四週!$BP$1)</f>
        <v>0</v>
      </c>
      <c r="P50" s="637">
        <f>IFERROR(J50*70+K50*75+L50*25+M50*45+N50*60+O50*150,"")</f>
        <v>103.49999999999999</v>
      </c>
    </row>
    <row r="51" spans="1:16" s="129" customFormat="1" ht="30" hidden="1" customHeight="1">
      <c r="A51" s="622"/>
      <c r="B51" s="624"/>
      <c r="C51" s="640"/>
      <c r="D51" s="116" t="str">
        <f>_xlfn.CONCAT(IF(IFERROR(FIND("素-",第四週!$M$34),0)&gt;0,"",第四週!$M$34),IF(OR(第四週!$M$35=0,IFERROR(FIND("素-",第四週!$M$35),0)&gt;0),"",","),IF(IFERROR(FIND("素-",第四週!$M$35),0)&gt;0,"",第四週!$M$35),IF(OR(第四週!$M$36=0,IFERROR(FIND("素-",第四週!$M$36),0)&gt;0),"",","),IF(IFERROR(FIND("素-",第四週!$M$36),0)&gt;0,"",第四週!$M$36),IF(OR(第四週!$M$37=0,IFERROR(FIND("素-",第四週!$M$37),0)&gt;0),"",","),IF(IFERROR(FIND("素-",第四週!$M$37),0)&gt;0,"",第四週!$M$37),IF(OR(第四週!$M$38=0,IFERROR(FIND("素-",第四週!$M$38),0)&gt;0),"",","),IF(IFERROR(FIND("素-",第四週!$M$38),0)&gt;0,"",第四週!$M$38),IF(OR(第四週!$M$39=0,IFERROR(FIND("素-",第四週!$M$39),0)&gt;0),"",","),IF(IFERROR(FIND("素-",第四週!$M$39),0)&gt;0,"",第四週!$M$39),IF(OR(第四週!$M$40=0,IFERROR(FIND("素-",第四週!$M$40),0)&gt;0),"",","),IF(IFERROR(FIND("素-",第四週!$M$40),0)&gt;0,"",第四週!$M$40),IF(OR(第四週!$M$41=0,IFERROR(FIND("素-",第四週!$M$41),0)&gt;0),"",","),IF(IFERROR(FIND("素-",第四週!$M$41),0)&gt;0,"",第四週!$M$41),IF(OR(第四週!$M$42=0,IFERROR(FIND("素-",第四週!$M$42),0)&gt;0),"",","),IF(IFERROR(FIND("素-",第四週!$M$42),0)&gt;0,"",第四週!$M$42))</f>
        <v/>
      </c>
      <c r="E51" s="116" t="str">
        <f>_xlfn.CONCAT(IF(IFERROR(FIND("素-",第四週!$M$94),0)&gt;0,"",第四週!$M$94),IF(OR(第四週!$M$95=0,IFERROR(FIND("素-",第四週!$M$95),0)&gt;0),"",","),IF(IFERROR(FIND("素-",第四週!$M$95),0)&gt;0,"",第四週!$M$95),IF(OR(第四週!$M$96=0,IFERROR(FIND("素-",第四週!$M$96),0)&gt;0),"",","),IF(IFERROR(FIND("素-",第四週!$M$96),0)&gt;0,"",第四週!$M$96),IF(OR(第四週!$M$97=0,IFERROR(FIND("素-",第四週!$M$97),0)&gt;0),"",","),IF(IFERROR(FIND("素-",第四週!$M$97),0)&gt;0,"",第四週!$M$97),IF(OR(第四週!$M$98=0,IFERROR(FIND("素-",第四週!$M$98),0)&gt;0),"",","),IF(IFERROR(FIND("素-",第四週!$M$98),0)&gt;0,"",第四週!$M$98),IF(OR(第四週!$M$99=0,IFERROR(FIND("素-",第四週!$M$99),0)&gt;0),"",","),IF(IFERROR(FIND("素-",第四週!$M$99),0)&gt;0,"",第四週!$M$99),IF(OR(第四週!$M$100=0,IFERROR(FIND("素-",第四週!$M$100),0)&gt;0),"",","),IF(IFERROR(FIND("素-",第四週!$M$100),0)&gt;0,"",第四週!$M$100))</f>
        <v/>
      </c>
      <c r="F51" s="628"/>
      <c r="G51" s="116" t="str">
        <f>_xlfn.CONCAT(IF(IFERROR(FIND("素-",第四週!$M$199),0)&gt;0,"",第四週!$M$199),IF(OR(第四週!$M$200=0,IFERROR(FIND("素-",第四週!$M$200),0)&gt;0),"",","),IF(IFERROR(FIND("素-",第四週!$M$200),0)&gt;0,"",第四週!$M$200),IF(OR(第四週!$M$201=0,IFERROR(FIND("素-",第四週!$M$201),0)&gt;0),"",","),IF(IFERROR(FIND("素-",第四週!$M$201),0)&gt;0,"",第四週!$M$201),IF(OR(第四週!$M$202=0,IFERROR(FIND("素-",第四週!$M$202),0)&gt;0),"",","),IF(IFERROR(FIND("素-",第四週!$M$202),0)&gt;0,"",第四週!$M$202),IF(OR(第四週!$M$203=0,IFERROR(FIND("素-",第四週!$M$203),0)&gt;0),"",","),IF(IFERROR(FIND("素-",第四週!$M$203),0)&gt;0,"",第四週!$M$203),IF(OR(第四週!$M$204=0,IFERROR(FIND("素-",第四週!$M$204),0)&gt;0),"",","),IF(IFERROR(FIND("素-",第四週!$M$204),0)&gt;0,"",第四週!$M$204),IF(OR(第四週!$M$205=0,IFERROR(FIND("素-",第四週!$M$205),0)&gt;0),"",","),IF(IFERROR(FIND("素-",第四週!$M$205),0)&gt;0,"",第四週!$M$205),IF(OR(第四週!$M$206=0,IFERROR(FIND("素-",第四週!$M$206),0)&gt;0),"",","),IF(IFERROR(FIND("素-",第四週!$M$206),0)&gt;0,"",第四週!$M$206))</f>
        <v/>
      </c>
      <c r="H51" s="640"/>
      <c r="I51" s="656"/>
      <c r="J51" s="636"/>
      <c r="K51" s="632"/>
      <c r="L51" s="632"/>
      <c r="M51" s="632"/>
      <c r="N51" s="632"/>
      <c r="O51" s="632"/>
      <c r="P51" s="638"/>
    </row>
    <row r="52" spans="1:16" ht="50.1" hidden="1" customHeight="1">
      <c r="A52" s="621">
        <f>IF(第四週!$Q$2=0,"",第四週!$Q$2)</f>
        <v>45721</v>
      </c>
      <c r="B52" s="623" t="s">
        <v>14</v>
      </c>
      <c r="C52" s="639" t="str">
        <f>IF(第四週!$Q$4=0,"",第四週!$Q$4)</f>
        <v/>
      </c>
      <c r="D52" s="126" t="str">
        <f>IF(第四週!$Q$34=0,"",第四週!$Q$34)</f>
        <v/>
      </c>
      <c r="E52" s="126" t="str">
        <f>IF(第四週!$Q$94=0,"",第四週!$Q$94)</f>
        <v/>
      </c>
      <c r="F52" s="627" t="str">
        <f>IF(第四週!$Q$184=0,"",第四週!$Q$184)</f>
        <v/>
      </c>
      <c r="G52" s="126" t="str">
        <f>IF(第四週!$Q$199=0,"",第四週!$Q$199)</f>
        <v/>
      </c>
      <c r="H52" s="639" t="str">
        <f>IF(第四週!$Q$214=0,"",第四週!$Q$214)&amp;+IF(第四週!$Q$235=0,"","+")&amp;+IF(第四週!$Q$235=0,"",第四週!$Q$235)</f>
        <v/>
      </c>
      <c r="I52" s="659" t="str">
        <f>IF(第四週!$Q$230=0,"",第四週!$Q$230)</f>
        <v/>
      </c>
      <c r="J52" s="635">
        <f>IF(第四週!$BQ$1=0,0,第四週!$BQ$1)</f>
        <v>0</v>
      </c>
      <c r="K52" s="631">
        <f>IF(第四週!$BR$1=0,0,第四週!$BR$1)</f>
        <v>0</v>
      </c>
      <c r="L52" s="631">
        <f>IF(第四週!$BS$1=0,0,第四週!$BS$1)</f>
        <v>0</v>
      </c>
      <c r="M52" s="631">
        <f>IFERROR(IF(L52="","",2.3+IF(第四週!$BT$1=0,0,第四週!$BT$1)),"")</f>
        <v>2.2999999999999998</v>
      </c>
      <c r="N52" s="631">
        <f>IF(第四週!$BU$1=0,0,第四週!$BU$1)</f>
        <v>0</v>
      </c>
      <c r="O52" s="631">
        <f>IF(第四週!$BV$1=0,0,第四週!$BV$1)</f>
        <v>0</v>
      </c>
      <c r="P52" s="637">
        <f>IFERROR(J52*70+K52*75+L52*25+M52*45+N52*60+O52*150,"")</f>
        <v>103.49999999999999</v>
      </c>
    </row>
    <row r="53" spans="1:16" s="129" customFormat="1" ht="30" hidden="1" customHeight="1">
      <c r="A53" s="622"/>
      <c r="B53" s="624"/>
      <c r="C53" s="640"/>
      <c r="D53" s="116" t="str">
        <f>_xlfn.CONCAT(IF(IFERROR(FIND("素-",第四週!$R$34),0)&gt;0,"",第四週!$R$34),IF(OR(第四週!$R$35=0,IFERROR(FIND("素-",第四週!$R$35),0)&gt;0),"",","),IF(IFERROR(FIND("素-",第四週!$R$35),0)&gt;0,"",第四週!$R$35),IF(OR(第四週!$R$36=0,IFERROR(FIND("素-",第四週!$R$36),0)&gt;0),"",","),IF(IFERROR(FIND("素-",第四週!$R$36),0)&gt;0,"",第四週!$R$36),IF(OR(第四週!$R$37=0,IFERROR(FIND("素-",第四週!$R$37),0)&gt;0),"",","),IF(IFERROR(FIND("素-",第四週!$R$37),0)&gt;0,"",第四週!$R$37),IF(OR(第四週!$R$38=0,IFERROR(FIND("素-",第四週!$R$38),0)&gt;0),"",","),IF(IFERROR(FIND("素-",第四週!$R$38),0)&gt;0,"",第四週!$R$38),IF(OR(第四週!$R$39=0,IFERROR(FIND("素-",第四週!$R$39),0)&gt;0),"",","),IF(IFERROR(FIND("素-",第四週!$R$39),0)&gt;0,"",第四週!$R$39),IF(OR(第四週!$R$40=0,IFERROR(FIND("素-",第四週!$R$40),0)&gt;0),"",","),IF(IFERROR(FIND("素-",第四週!$R$40),0)&gt;0,"",第四週!$R$40),IF(OR(第四週!$R$41=0,IFERROR(FIND("素-",第四週!$R$41),0)&gt;0),"",","),IF(IFERROR(FIND("素-",第四週!$R$41),0)&gt;0,"",第四週!$R$41),IF(OR(第四週!$R$42=0,IFERROR(FIND("素-",第四週!$R$42),0)&gt;0),"",","),IF(IFERROR(FIND("素-",第四週!$R$42),0)&gt;0,"",第四週!$R$42))</f>
        <v/>
      </c>
      <c r="E53" s="116" t="str">
        <f>_xlfn.CONCAT(IF(IFERROR(FIND("素-",第四週!$R$94),0)&gt;0,"",第四週!$R$94),IF(OR(第四週!$R$95=0,IFERROR(FIND("素-",第四週!$R$95),0)&gt;0),"",","),IF(IFERROR(FIND("素-",第四週!$R$95),0)&gt;0,"",第四週!$R$95),IF(OR(第四週!$R$96=0,IFERROR(FIND("素-",第四週!$R$96),0)&gt;0),"",","),IF(IFERROR(FIND("素-",第四週!$R$96),0)&gt;0,"",第四週!$R$96),IF(OR(第四週!$R$97=0,IFERROR(FIND("素-",第四週!$R$97),0)&gt;0),"",","),IF(IFERROR(FIND("素-",第四週!$R$97),0)&gt;0,"",第四週!$R$97),IF(OR(第四週!$R$98=0,IFERROR(FIND("素-",第四週!$R$98),0)&gt;0),"",","),IF(IFERROR(FIND("素-",第四週!$R$98),0)&gt;0,"",第四週!$R$98),IF(OR(第四週!$R$99=0,IFERROR(FIND("素-",第四週!$R$99),0)&gt;0),"",","),IF(IFERROR(FIND("素-",第四週!$R$99),0)&gt;0,"",第四週!$R$99),IF(OR(第四週!$R$100=0,IFERROR(FIND("素-",第四週!$R$100),0)&gt;0),"",","),IF(IFERROR(FIND("素-",第四週!$R$100),0)&gt;0,"",第四週!$R$100))</f>
        <v/>
      </c>
      <c r="F53" s="628"/>
      <c r="G53" s="116" t="str">
        <f>_xlfn.CONCAT(IF(IFERROR(FIND("素-",第四週!$R$199),0)&gt;0,"",第四週!$R$199),IF(OR(第四週!$R$200=0,IFERROR(FIND("素-",第四週!$R$200),0)&gt;0),"",","),IF(IFERROR(FIND("素-",第四週!$R$200),0)&gt;0,"",第四週!$R$200),IF(OR(第四週!$R$201=0,IFERROR(FIND("素-",第四週!$R$201),0)&gt;0),"",","),IF(IFERROR(FIND("素-",第四週!$R$201),0)&gt;0,"",第四週!$R$201),IF(OR(第四週!$R$202=0,IFERROR(FIND("素-",第四週!$R$202),0)&gt;0),"",","),IF(IFERROR(FIND("素-",第四週!$R$202),0)&gt;0,"",第四週!$R$202),IF(OR(第四週!$R$203=0,IFERROR(FIND("素-",第四週!$R$203),0)&gt;0),"",","),IF(IFERROR(FIND("素-",第四週!$R$203),0)&gt;0,"",第四週!$R$203),IF(OR(第四週!$R$204=0,IFERROR(FIND("素-",第四週!$R$204),0)&gt;0),"",","),IF(IFERROR(FIND("素-",第四週!$R$204),0)&gt;0,"",第四週!$R$204),IF(OR(第四週!$R$205=0,IFERROR(FIND("素-",第四週!$R$205),0)&gt;0),"",","),IF(IFERROR(FIND("素-",第四週!$R$205),0)&gt;0,"",第四週!$R$205),IF(OR(第四週!$R$206=0,IFERROR(FIND("素-",第四週!$R$206),0)&gt;0),"",","),IF(IFERROR(FIND("素-",第四週!$R$206),0)&gt;0,"",第四週!$R$206))</f>
        <v/>
      </c>
      <c r="H53" s="640"/>
      <c r="I53" s="656"/>
      <c r="J53" s="636"/>
      <c r="K53" s="632"/>
      <c r="L53" s="632"/>
      <c r="M53" s="632"/>
      <c r="N53" s="632"/>
      <c r="O53" s="632"/>
      <c r="P53" s="638"/>
    </row>
    <row r="54" spans="1:16" ht="50.1" hidden="1" customHeight="1">
      <c r="A54" s="621">
        <f>IF(第四週!$V$2=0,"",第四週!$V$2)</f>
        <v>45722</v>
      </c>
      <c r="B54" s="623" t="s">
        <v>15</v>
      </c>
      <c r="C54" s="639" t="str">
        <f>IF(第四週!$V$4=0,"",第四週!$V$4)</f>
        <v/>
      </c>
      <c r="D54" s="126" t="str">
        <f>IF(第四週!$V$34=0,"",第四週!$V$34)</f>
        <v/>
      </c>
      <c r="E54" s="126" t="str">
        <f>IF(第四週!$V$94=0,"",第四週!$V$94)</f>
        <v/>
      </c>
      <c r="F54" s="627" t="str">
        <f>IF(第四週!$V$184=0,"",第四週!$V$184)</f>
        <v/>
      </c>
      <c r="G54" s="126" t="str">
        <f>IF(第四週!$V$199=0,"",第四週!$V$199)</f>
        <v/>
      </c>
      <c r="H54" s="639" t="str">
        <f>IF(第四週!$V$214=0,"",第四週!$V$214)&amp;+IF(第四週!$V$235=0,"","+")&amp;+IF(第四週!$V$235=0,"",第四週!$V$235)</f>
        <v/>
      </c>
      <c r="I54" s="659" t="str">
        <f>IF(第四週!$V$230=0,"",第四週!$V$230)</f>
        <v/>
      </c>
      <c r="J54" s="635">
        <f>IF(第四週!$BW$1=0,0,第四週!$BW$1)</f>
        <v>0</v>
      </c>
      <c r="K54" s="631">
        <f>IF(第四週!$BX$1=0,0,第四週!$BX$1)</f>
        <v>0</v>
      </c>
      <c r="L54" s="631">
        <f>IF(第四週!$BY$1=0,0,第四週!$BY$1)</f>
        <v>0</v>
      </c>
      <c r="M54" s="631">
        <f>IFERROR(IF(L54="","",2.3+IF(第四週!$BZ$1=0,0,第四週!$BZ$1)),"")</f>
        <v>2.2999999999999998</v>
      </c>
      <c r="N54" s="631">
        <f>IF(第四週!$CA$1=0,0,第四週!$CA$1)</f>
        <v>0</v>
      </c>
      <c r="O54" s="631">
        <f>IF(第四週!$CB$1=0,0,第四週!$CB$1)</f>
        <v>0</v>
      </c>
      <c r="P54" s="637">
        <f>IFERROR(J54*70+K54*75+L54*25+M54*45+N54*60+O54*150,"")</f>
        <v>103.49999999999999</v>
      </c>
    </row>
    <row r="55" spans="1:16" s="129" customFormat="1" ht="30" hidden="1" customHeight="1">
      <c r="A55" s="622"/>
      <c r="B55" s="624"/>
      <c r="C55" s="640"/>
      <c r="D55" s="116" t="str">
        <f>_xlfn.CONCAT(IF(IFERROR(FIND("素-",第四週!$W$34),0)&gt;0,"",第四週!$W$34),IF(OR(第四週!$W$35=0,IFERROR(FIND("素-",第四週!$W$35),0)&gt;0),"",","),IF(IFERROR(FIND("素-",第四週!$W$35),0)&gt;0,"",第四週!$W$35),IF(OR(第四週!$W$36=0,IFERROR(FIND("素-",第四週!$W$36),0)&gt;0),"",","),IF(IFERROR(FIND("素-",第四週!$W$36),0)&gt;0,"",第四週!$W$36),IF(OR(第四週!$W$37=0,IFERROR(FIND("素-",第四週!$W$37),0)&gt;0),"",","),IF(IFERROR(FIND("素-",第四週!$W$37),0)&gt;0,"",第四週!$W$37),IF(OR(第四週!$W$38=0,IFERROR(FIND("素-",第四週!$W$38),0)&gt;0),"",","),IF(IFERROR(FIND("素-",第四週!$W$38),0)&gt;0,"",第四週!$W$38),IF(OR(第四週!$W$39=0,IFERROR(FIND("素-",第四週!$W$39),0)&gt;0),"",","),IF(IFERROR(FIND("素-",第四週!$W$39),0)&gt;0,"",第四週!$W$39),IF(OR(第四週!$W$40=0,IFERROR(FIND("素-",第四週!$W$40),0)&gt;0),"",","),IF(IFERROR(FIND("素-",第四週!$W$40),0)&gt;0,"",第四週!$W$40),IF(OR(第四週!$W$41=0,IFERROR(FIND("素-",第四週!$W$41),0)&gt;0),"",","),IF(IFERROR(FIND("素-",第四週!$W$41),0)&gt;0,"",第四週!$W$41),IF(OR(第四週!$W$42=0,IFERROR(FIND("素-",第四週!$W$42),0)&gt;0),"",","),IF(IFERROR(FIND("素-",第四週!$W$42),0)&gt;0,"",第四週!$W$42))</f>
        <v/>
      </c>
      <c r="E55" s="116" t="str">
        <f>_xlfn.CONCAT(IF(IFERROR(FIND("素-",第四週!$W$94),0)&gt;0,"",第四週!$W$94),IF(OR(第四週!$W$95=0,IFERROR(FIND("素-",第四週!$W$95),0)&gt;0),"",","),IF(IFERROR(FIND("素-",第四週!$W$95),0)&gt;0,"",第四週!$W$95),IF(OR(第四週!$W$96=0,IFERROR(FIND("素-",第四週!$W$96),0)&gt;0),"",","),IF(IFERROR(FIND("素-",第四週!$W$96),0)&gt;0,"",第四週!$W$96),IF(OR(第四週!$W$97=0,IFERROR(FIND("素-",第四週!$W$97),0)&gt;0),"",","),IF(IFERROR(FIND("素-",第四週!$W$97),0)&gt;0,"",第四週!$W$97),IF(OR(第四週!$W$98=0,IFERROR(FIND("素-",第四週!$W$98),0)&gt;0),"",","),IF(IFERROR(FIND("素-",第四週!$W$98),0)&gt;0,"",第四週!$W$98),IF(OR(第四週!$W$99=0,IFERROR(FIND("素-",第四週!$W$99),0)&gt;0),"",","),IF(IFERROR(FIND("素-",第四週!$W$99),0)&gt;0,"",第四週!$W$99),IF(OR(第四週!$W$100=0,IFERROR(FIND("素-",第四週!$W$100),0)&gt;0),"",","),IF(IFERROR(FIND("素-",第四週!$W$100),0)&gt;0,"",第四週!$W$100))</f>
        <v/>
      </c>
      <c r="F55" s="628"/>
      <c r="G55" s="116" t="str">
        <f>_xlfn.CONCAT(IF(IFERROR(FIND("素-",第四週!$W$199),0)&gt;0,"",第四週!$W$199),IF(OR(第四週!$W$200=0,IFERROR(FIND("素-",第四週!$W$200),0)&gt;0),"",","),IF(IFERROR(FIND("素-",第四週!$W$200),0)&gt;0,"",第四週!$W$200),IF(OR(第四週!$W$201=0,IFERROR(FIND("素-",第四週!$W$201),0)&gt;0),"",","),IF(IFERROR(FIND("素-",第四週!$W$201),0)&gt;0,"",第四週!$W$201),IF(OR(第四週!$W$202=0,IFERROR(FIND("素-",第四週!$W$202),0)&gt;0),"",","),IF(IFERROR(FIND("素-",第四週!$W$202),0)&gt;0,"",第四週!$W$202),IF(OR(第四週!$W$203=0,IFERROR(FIND("素-",第四週!$W$203),0)&gt;0),"",","),IF(IFERROR(FIND("素-",第四週!$W$203),0)&gt;0,"",第四週!$W$203),IF(OR(第四週!$W$204=0,IFERROR(FIND("素-",第四週!$W$204),0)&gt;0),"",","),IF(IFERROR(FIND("素-",第四週!$W$204),0)&gt;0,"",第四週!$W$204),IF(OR(第四週!$W$205=0,IFERROR(FIND("素-",第四週!$W$205),0)&gt;0),"",","),IF(IFERROR(FIND("素-",第四週!$W$205),0)&gt;0,"",第四週!$W$205),IF(OR(第四週!$W$206=0,IFERROR(FIND("素-",第四週!$W$206),0)&gt;0),"",","),IF(IFERROR(FIND("素-",第四週!$W$206),0)&gt;0,"",第四週!$W$206))</f>
        <v/>
      </c>
      <c r="H55" s="640"/>
      <c r="I55" s="656"/>
      <c r="J55" s="636"/>
      <c r="K55" s="632"/>
      <c r="L55" s="632"/>
      <c r="M55" s="632"/>
      <c r="N55" s="632"/>
      <c r="O55" s="632"/>
      <c r="P55" s="638"/>
    </row>
    <row r="56" spans="1:16" ht="50.1" hidden="1" customHeight="1">
      <c r="A56" s="621">
        <f>IF(第四週!$AA$2=0,"",第四週!$AA$2)</f>
        <v>45723</v>
      </c>
      <c r="B56" s="623" t="s">
        <v>26</v>
      </c>
      <c r="C56" s="639" t="str">
        <f>IF(第四週!$AA$4=0,"",第四週!$AA$4)</f>
        <v/>
      </c>
      <c r="D56" s="126" t="str">
        <f>IF(第四週!$AA$34=0,"",第四週!$AA$34)</f>
        <v/>
      </c>
      <c r="E56" s="126" t="str">
        <f>IF(第四週!$AA$94=0,"",第四週!$AA$94)</f>
        <v/>
      </c>
      <c r="F56" s="627" t="str">
        <f>IF(第四週!$AA$184=0,"",第四週!$AA$184)</f>
        <v/>
      </c>
      <c r="G56" s="126" t="str">
        <f>IF(第四週!$AA$199=0,"",第四週!$AA$199)</f>
        <v/>
      </c>
      <c r="H56" s="639" t="str">
        <f>IF(第四週!$AA$214=0,"",第四週!$AA$214)&amp;+IF(第四週!$AA$235=0,"","+")&amp;+IF(第四週!$AA$235=0,"",第四週!$AA$235)</f>
        <v/>
      </c>
      <c r="I56" s="659" t="str">
        <f>IF(第四週!$AA$230=0,"",第四週!$AA$230)</f>
        <v/>
      </c>
      <c r="J56" s="635">
        <f>IF(第四週!$CC$1=0,0,第四週!$CC$1)</f>
        <v>0</v>
      </c>
      <c r="K56" s="631">
        <f>IF(第四週!$CD$1=0,0,第四週!$CD$1)</f>
        <v>0</v>
      </c>
      <c r="L56" s="631">
        <f>IF(第四週!$CE$1=0,0,第四週!$CE$1)</f>
        <v>0</v>
      </c>
      <c r="M56" s="631">
        <f>IFERROR(IF(L56="","",2.3+IF(第四週!$CF$1=0,0,第四週!$CF$1)),"")</f>
        <v>2.2999999999999998</v>
      </c>
      <c r="N56" s="631">
        <f>IF(第四週!$CG$1=0,0,第四週!$CG$1)</f>
        <v>0</v>
      </c>
      <c r="O56" s="631">
        <f>IF(第四週!$CH$1=0,0,第四週!$CH$1)</f>
        <v>0</v>
      </c>
      <c r="P56" s="637">
        <f>IFERROR(J56*70+K56*75+L56*25+M56*45+N56*60+O56*150,"")</f>
        <v>103.49999999999999</v>
      </c>
    </row>
    <row r="57" spans="1:16" s="129" customFormat="1" ht="30" hidden="1" customHeight="1">
      <c r="A57" s="622"/>
      <c r="B57" s="624"/>
      <c r="C57" s="640"/>
      <c r="D57" s="116" t="str">
        <f>_xlfn.CONCAT(IF(IFERROR(FIND("素-",第四週!$AB$34),0)&gt;0,"",第四週!$AB$34),IF(OR(第四週!$AB$35=0,IFERROR(FIND("素-",第四週!$AB$35),0)&gt;0),"",","),IF(IFERROR(FIND("素-",第四週!$AB$35),0)&gt;0,"",第四週!$AB$35),IF(OR(第四週!$AB$36=0,IFERROR(FIND("素-",第四週!$AB$36),0)&gt;0),"",","),IF(IFERROR(FIND("素-",第四週!$AB$36),0)&gt;0,"",第四週!$AB$36),IF(OR(第四週!$AB$37=0,IFERROR(FIND("素-",第四週!$AB$37),0)&gt;0),"",","),IF(IFERROR(FIND("素-",第四週!$AB$37),0)&gt;0,"",第四週!$AB$37),IF(OR(第四週!$AB$38=0,IFERROR(FIND("素-",第四週!$AB$38),0)&gt;0),"",","),IF(IFERROR(FIND("素-",第四週!$AB$38),0)&gt;0,"",第四週!$AB$38),IF(OR(第四週!$AB$39=0,IFERROR(FIND("素-",第四週!$AB$39),0)&gt;0),"",","),IF(IFERROR(FIND("素-",第四週!$AB$39),0)&gt;0,"",第四週!$AB$39),IF(OR(第四週!$AB$40=0,IFERROR(FIND("素-",第四週!$AB$40),0)&gt;0),"",","),IF(IFERROR(FIND("素-",第四週!$AB$40),0)&gt;0,"",第四週!$AB$40),IF(OR(第四週!$AB$41=0,IFERROR(FIND("素-",第四週!$AB$41),0)&gt;0),"",","),IF(IFERROR(FIND("素-",第四週!$AB$41),0)&gt;0,"",第四週!$AB$41),IF(OR(第四週!$AB$42=0,IFERROR(FIND("素-",第四週!$AB$42),0)&gt;0),"",","),IF(IFERROR(FIND("素-",第四週!$AB$42),0)&gt;0,"",第四週!$AB$42))</f>
        <v/>
      </c>
      <c r="E57" s="116" t="str">
        <f>_xlfn.CONCAT(IF(IFERROR(FIND("素-",第四週!$AB$94),0)&gt;0,"",第四週!$AB$94),IF(OR(第四週!$AB$95=0,IFERROR(FIND("素-",第四週!$AB$95),0)&gt;0),"",","),IF(IFERROR(FIND("素-",第四週!$AB$95),0)&gt;0,"",第四週!$AB$95),IF(OR(第四週!$AB$96=0,IFERROR(FIND("素-",第四週!$AB$96),0)&gt;0),"",","),IF(IFERROR(FIND("素-",第四週!$AB$96),0)&gt;0,"",第四週!$AB$96),IF(OR(第四週!$AB$97=0,IFERROR(FIND("素-",第四週!$AB$97),0)&gt;0),"",","),IF(IFERROR(FIND("素-",第四週!$AB$97),0)&gt;0,"",第四週!$AB$97),IF(OR(第四週!$AB$98=0,IFERROR(FIND("素-",第四週!$AB$98),0)&gt;0),"",","),IF(IFERROR(FIND("素-",第四週!$AB$98),0)&gt;0,"",第四週!$AB$98),IF(OR(第四週!$AB$99=0,IFERROR(FIND("素-",第四週!$AB$99),0)&gt;0),"",","),IF(IFERROR(FIND("素-",第四週!$AB$99),0)&gt;0,"",第四週!$AB$99),IF(OR(第四週!$AB$100=0,IFERROR(FIND("素-",第四週!$AB$100),0)&gt;0),"",","),IF(IFERROR(FIND("素-",第四週!$AB$100),0)&gt;0,"",第四週!$AB$100))</f>
        <v/>
      </c>
      <c r="F57" s="628"/>
      <c r="G57" s="116" t="str">
        <f>_xlfn.CONCAT(IF(IFERROR(FIND("素-",第四週!$AB$199),0)&gt;0,"",第四週!$AB$199),IF(OR(第四週!$AB$200=0,IFERROR(FIND("素-",第四週!$AB$200),0)&gt;0),"",","),IF(IFERROR(FIND("素-",第四週!$AB$200),0)&gt;0,"",第四週!$AB$200),IF(OR(第四週!$AB$201=0,IFERROR(FIND("素-",第四週!$AB$201),0)&gt;0),"",","),IF(IFERROR(FIND("素-",第四週!$AB$201),0)&gt;0,"",第四週!$AB$201),IF(OR(第四週!$AB$202=0,IFERROR(FIND("素-",第四週!$AB$202),0)&gt;0),"",","),IF(IFERROR(FIND("素-",第四週!$AB$202),0)&gt;0,"",第四週!$AB$202),IF(OR(第四週!$AB$203=0,IFERROR(FIND("素-",第四週!$AB$203),0)&gt;0),"",","),IF(IFERROR(FIND("素-",第四週!$AB$203),0)&gt;0,"",第四週!$AB$203),IF(OR(第四週!$AB$204=0,IFERROR(FIND("素-",第四週!$AB$204),0)&gt;0),"",","),IF(IFERROR(FIND("素-",第四週!$AB$204),0)&gt;0,"",第四週!$AB$204),IF(OR(第四週!$AB$205=0,IFERROR(FIND("素-",第四週!$AB$205),0)&gt;0),"",","),IF(IFERROR(FIND("素-",第四週!$AB$205),0)&gt;0,"",第四週!$AB$205),IF(OR(第四週!$AB$206=0,IFERROR(FIND("素-",第四週!$AB$206),0)&gt;0),"",","),IF(IFERROR(FIND("素-",第四週!$AB$206),0)&gt;0,"",第四週!$AB$206))</f>
        <v/>
      </c>
      <c r="H57" s="640"/>
      <c r="I57" s="656"/>
      <c r="J57" s="636"/>
      <c r="K57" s="632"/>
      <c r="L57" s="632"/>
      <c r="M57" s="632"/>
      <c r="N57" s="632"/>
      <c r="O57" s="632"/>
      <c r="P57" s="638"/>
    </row>
    <row r="58" spans="1:16" ht="50.1" hidden="1" customHeight="1">
      <c r="A58" s="650" t="str">
        <f>IF(第四週!$AF$2=0,"",第四週!$AF$2)</f>
        <v/>
      </c>
      <c r="B58" s="651" t="s">
        <v>27</v>
      </c>
      <c r="C58" s="652" t="str">
        <f>IF(第四週!$AF$4=0,"",第四週!$AF$4)</f>
        <v/>
      </c>
      <c r="D58" s="291" t="str">
        <f>IF(第四週!$AF$34=0,"",第四週!$AF$34)</f>
        <v/>
      </c>
      <c r="E58" s="291" t="str">
        <f>IF(第四週!$AF$94=0,"",第四週!$AF$94)</f>
        <v/>
      </c>
      <c r="F58" s="653" t="str">
        <f>IF(第四週!$AF$184=0,"",第四週!$AF$184)</f>
        <v/>
      </c>
      <c r="G58" s="291" t="str">
        <f>IF(第四週!$AF$199=0,"",第四週!$AF$199)</f>
        <v/>
      </c>
      <c r="H58" s="652" t="str">
        <f>IF(第四週!$AF$214=0,"",第四週!$AF$214)&amp;+IF(第四週!$AF$235=0,"","+")&amp;+IF(第四週!$AF$235=0,"",第四週!$AF$235)</f>
        <v/>
      </c>
      <c r="I58" s="655" t="str">
        <f>IF(第四週!$AF$230=0,"",第四週!$AF$230)</f>
        <v/>
      </c>
      <c r="J58" s="635">
        <f>IF(第四週!$CI$1=0,0,第四週!$CI$1)</f>
        <v>0</v>
      </c>
      <c r="K58" s="631">
        <f>IF(第四週!$CJ$1=0,0,第四週!$CJ$1)</f>
        <v>0</v>
      </c>
      <c r="L58" s="631">
        <f>IF(第四週!$CK$1=0,0,第四週!$CK$1)</f>
        <v>0</v>
      </c>
      <c r="M58" s="631">
        <f>IF(第四週!$CL$1=0,0,第四週!$CL$1)</f>
        <v>0</v>
      </c>
      <c r="N58" s="631">
        <f>IF(第四週!$CM$1=0,0,第四週!$CM$1)</f>
        <v>0</v>
      </c>
      <c r="O58" s="631">
        <f>IF(第四週!$CN$1=0,0,第四週!$CN$1)</f>
        <v>0</v>
      </c>
      <c r="P58" s="637">
        <f>IFERROR(J58*70+K58*75+L58*25+M58*45+N58*60+O58*150,"")</f>
        <v>0</v>
      </c>
    </row>
    <row r="59" spans="1:16" s="129" customFormat="1" ht="30" hidden="1" customHeight="1">
      <c r="A59" s="622"/>
      <c r="B59" s="624"/>
      <c r="C59" s="640"/>
      <c r="D59" s="116" t="str">
        <f>_xlfn.CONCAT(IF(IFERROR(FIND("素-",第四週!$AG$34),0)&gt;0,"",第四週!$AG$34),IF(OR(第四週!$AG$35=0,IFERROR(FIND("素-",第四週!$AG$35),0)&gt;0),"",","),IF(IFERROR(FIND("素-",第四週!$AG$35),0)&gt;0,"",第四週!$AG$35),IF(OR(第四週!$AG$36=0,IFERROR(FIND("素-",第四週!$AG$36),0)&gt;0),"",","),IF(IFERROR(FIND("素-",第四週!$AG$36),0)&gt;0,"",第四週!$AG$36),IF(OR(第四週!$AG$37=0,IFERROR(FIND("素-",第四週!$AG$37),0)&gt;0),"",","),IF(IFERROR(FIND("素-",第四週!$AG$37),0)&gt;0,"",第四週!$AG$37),IF(OR(第四週!$AG$38=0,IFERROR(FIND("素-",第四週!$AG$38),0)&gt;0),"",","),IF(IFERROR(FIND("素-",第四週!$AG$38),0)&gt;0,"",第四週!$AG$38),IF(OR(第四週!$AG$39=0,IFERROR(FIND("素-",第四週!$AG$39),0)&gt;0),"",","),IF(IFERROR(FIND("素-",第四週!$AG$39),0)&gt;0,"",第四週!$AG$39),IF(OR(第四週!$AG$40=0,IFERROR(FIND("素-",第四週!$AG$40),0)&gt;0),"",","),IF(IFERROR(FIND("素-",第四週!$AG$40),0)&gt;0,"",第四週!$AG$40),IF(OR(第四週!$AG$41=0,IFERROR(FIND("素-",第四週!$AG$41),0)&gt;0),"",","),IF(IFERROR(FIND("素-",第四週!$AG$41),0)&gt;0,"",第四週!$AG$41),IF(OR(第四週!$AG$42=0,IFERROR(FIND("素-",第四週!$AG$42),0)&gt;0),"",","),IF(IFERROR(FIND("素-",第四週!$AG$42),0)&gt;0,"",第四週!$AG$42))</f>
        <v/>
      </c>
      <c r="E59" s="116" t="str">
        <f>_xlfn.CONCAT(IF(IFERROR(FIND("素-",第四週!$AG$94),0)&gt;0,"",第四週!$AG$94),IF(OR(第四週!$AG$95=0,IFERROR(FIND("素-",第四週!$AG$95),0)&gt;0),"",","),IF(IFERROR(FIND("素-",第四週!$AG$95),0)&gt;0,"",第四週!$AG$95),IF(OR(第四週!$AG$96=0,IFERROR(FIND("素-",第四週!$AG$96),0)&gt;0),"",","),IF(IFERROR(FIND("素-",第四週!$AG$96),0)&gt;0,"",第四週!$AG$96),IF(OR(第四週!$AG$97=0,IFERROR(FIND("素-",第四週!$AG$97),0)&gt;0),"",","),IF(IFERROR(FIND("素-",第四週!$AG$97),0)&gt;0,"",第四週!$AG$97),IF(OR(第四週!$AG$98=0,IFERROR(FIND("素-",第四週!$AG$98),0)&gt;0),"",","),IF(IFERROR(FIND("素-",第四週!$AG$98),0)&gt;0,"",第四週!$AG$98),IF(OR(第四週!$AG$99=0,IFERROR(FIND("素-",第四週!$AG$99),0)&gt;0),"",","),IF(IFERROR(FIND("素-",第四週!$AG$99),0)&gt;0,"",第四週!$AG$99),IF(OR(第四週!$AG$100=0,IFERROR(FIND("素-",第四週!$AG$100),0)&gt;0),"",","),IF(IFERROR(FIND("素-",第四週!$AG$100),0)&gt;0,"",第四週!$AG$100))</f>
        <v/>
      </c>
      <c r="F59" s="628"/>
      <c r="G59" s="116" t="str">
        <f>_xlfn.CONCAT(IF(IFERROR(FIND("素-",第四週!$AG$199),0)&gt;0,"",第四週!$AG$199),IF(OR(第四週!$AG$200=0,IFERROR(FIND("素-",第四週!$AG$200),0)&gt;0),"",","),IF(IFERROR(FIND("素-",第四週!$AG$200),0)&gt;0,"",第四週!$AG$200),IF(OR(第四週!$AG$201=0,IFERROR(FIND("素-",第四週!$AG$201),0)&gt;0),"",","),IF(IFERROR(FIND("素-",第四週!$AG$201),0)&gt;0,"",第四週!$AG$201),IF(OR(第四週!$AG$202=0,IFERROR(FIND("素-",第四週!$AG$202),0)&gt;0),"",","),IF(IFERROR(FIND("素-",第四週!$AG$202),0)&gt;0,"",第四週!$AG$202),IF(OR(第四週!$AG$203=0,IFERROR(FIND("素-",第四週!$AG$203),0)&gt;0),"",","),IF(IFERROR(FIND("素-",第四週!$AG$203),0)&gt;0,"",第四週!$AG$203),IF(OR(第四週!$AG$204=0,IFERROR(FIND("素-",第四週!$AG$204),0)&gt;0),"",","),IF(IFERROR(FIND("素-",第四週!$AG$204),0)&gt;0,"",第四週!$AG$204),IF(OR(第四週!$AG$205=0,IFERROR(FIND("素-",第四週!$AG$205),0)&gt;0),"",","),IF(IFERROR(FIND("素-",第四週!$AG$205),0)&gt;0,"",第四週!$AG$205),IF(OR(第四週!$AG$206=0,IFERROR(FIND("素-",第四週!$AG$206),0)&gt;0),"",","),IF(IFERROR(FIND("素-",第四週!$AG$206),0)&gt;0,"",第四週!$AG$206))</f>
        <v/>
      </c>
      <c r="H59" s="640"/>
      <c r="I59" s="656"/>
      <c r="J59" s="636"/>
      <c r="K59" s="632"/>
      <c r="L59" s="632"/>
      <c r="M59" s="632"/>
      <c r="N59" s="632"/>
      <c r="O59" s="632"/>
      <c r="P59" s="638"/>
    </row>
    <row r="60" spans="1:16" ht="50.1" hidden="1" customHeight="1">
      <c r="A60" s="621"/>
      <c r="B60" s="623" t="s">
        <v>28</v>
      </c>
      <c r="C60" s="639"/>
      <c r="D60" s="126"/>
      <c r="E60" s="126"/>
      <c r="F60" s="627"/>
      <c r="G60" s="126"/>
      <c r="H60" s="639"/>
      <c r="I60" s="659"/>
      <c r="J60" s="657"/>
      <c r="K60" s="625"/>
      <c r="L60" s="625"/>
      <c r="M60" s="625"/>
      <c r="N60" s="625"/>
      <c r="O60" s="625"/>
      <c r="P60" s="637">
        <f>IFERROR(J60*70+K60*75+L60*25+M60*45+N60*60+O60*150,"")</f>
        <v>0</v>
      </c>
    </row>
    <row r="61" spans="1:16" s="117" customFormat="1" ht="25.15" hidden="1" customHeight="1">
      <c r="A61" s="622"/>
      <c r="B61" s="624"/>
      <c r="C61" s="640"/>
      <c r="D61" s="124"/>
      <c r="E61" s="124"/>
      <c r="F61" s="628"/>
      <c r="G61" s="124"/>
      <c r="H61" s="640"/>
      <c r="I61" s="656"/>
      <c r="J61" s="658"/>
      <c r="K61" s="626"/>
      <c r="L61" s="626"/>
      <c r="M61" s="626"/>
      <c r="N61" s="626"/>
      <c r="O61" s="626"/>
      <c r="P61" s="638"/>
    </row>
    <row r="62" spans="1:16" ht="50.1" hidden="1" customHeight="1">
      <c r="A62" s="621">
        <f>IF(第五週!$G$2=0,"",第五週!$G$2)</f>
        <v>45726</v>
      </c>
      <c r="B62" s="623" t="s">
        <v>12</v>
      </c>
      <c r="C62" s="639" t="str">
        <f>IF(第五週!$G$4=0,"",第五週!$G$4)</f>
        <v/>
      </c>
      <c r="D62" s="126" t="str">
        <f>IF(第五週!$G$34=0,"",第五週!$G$34)</f>
        <v/>
      </c>
      <c r="E62" s="126" t="str">
        <f>IF(第五週!$G$94=0,"",第五週!$G$94)</f>
        <v/>
      </c>
      <c r="F62" s="627" t="str">
        <f>IF(第五週!$G$184=0,"",第五週!$G$184)</f>
        <v/>
      </c>
      <c r="G62" s="126" t="str">
        <f>IF(第五週!$G$199=0,"",第五週!$G$199)</f>
        <v/>
      </c>
      <c r="H62" s="639" t="str">
        <f>IF(第五週!$G$214=0,"",第五週!$G$214)&amp;+IF(第五週!$G$235=0,"","+")&amp;+IF(第五週!$G$235=0,"",第五週!$G$235)</f>
        <v/>
      </c>
      <c r="I62" s="659" t="str">
        <f>IF(第五週!$G$230=0,"",第五週!$G$230)</f>
        <v/>
      </c>
      <c r="J62" s="635">
        <f>IF(第五週!$BE$1=0,0,第五週!$BE$1)</f>
        <v>0</v>
      </c>
      <c r="K62" s="631">
        <f>IF(第五週!$BF$1=0,0,第五週!$BF$1)</f>
        <v>0</v>
      </c>
      <c r="L62" s="631">
        <f>IF(第五週!$BG$1=0,0,第五週!$BG$1)</f>
        <v>0</v>
      </c>
      <c r="M62" s="631">
        <f>IFERROR(IF(L62="","",2.3+IF(第五週!$BH$1=0,0,第五週!$BH$1)),"")</f>
        <v>2.2999999999999998</v>
      </c>
      <c r="N62" s="631">
        <f>IF(第五週!$BI$1=0,0,第五週!$BI$1)</f>
        <v>0</v>
      </c>
      <c r="O62" s="631">
        <f>IF(第五週!$BJ$1=0,0,第五週!$BJ$1)</f>
        <v>0</v>
      </c>
      <c r="P62" s="637">
        <f>IFERROR(J62*70+K62*75+L62*25+M62*45+N62*60+O62*150,"")</f>
        <v>103.49999999999999</v>
      </c>
    </row>
    <row r="63" spans="1:16" s="129" customFormat="1" ht="30" hidden="1" customHeight="1">
      <c r="A63" s="622"/>
      <c r="B63" s="624"/>
      <c r="C63" s="640"/>
      <c r="D63" s="116" t="str">
        <f>_xlfn.CONCAT(IF(IFERROR(FIND("素-",第五週!$H$34),0)&gt;0,"",第五週!$H$34),IF(OR(第五週!$H$35=0,IFERROR(FIND("素-",第五週!$H$35),0)&gt;0),"",","),IF(IFERROR(FIND("素-",第五週!$H$35),0)&gt;0,"",第五週!$H$35),IF(OR(第五週!$H$36=0,IFERROR(FIND("素-",第五週!$H$36),0)&gt;0),"",","),IF(IFERROR(FIND("素-",第五週!$H$36),0)&gt;0,"",第五週!$H$36),IF(OR(第五週!$H$37=0,IFERROR(FIND("素-",第五週!$H$37),0)&gt;0),"",","),IF(IFERROR(FIND("素-",第五週!$H$37),0)&gt;0,"",第五週!$H$37),IF(OR(第五週!$H$38=0,IFERROR(FIND("素-",第五週!$H$38),0)&gt;0),"",","),IF(IFERROR(FIND("素-",第五週!$H$38),0)&gt;0,"",第五週!$H$38),IF(OR(第五週!$H$39=0,IFERROR(FIND("素-",第五週!$H$39),0)&gt;0),"",","),IF(IFERROR(FIND("素-",第五週!$H$39),0)&gt;0,"",第五週!$H$39),IF(OR(第五週!$H$40=0,IFERROR(FIND("素-",第五週!$H$40),0)&gt;0),"",","),IF(IFERROR(FIND("素-",第五週!$H$40),0)&gt;0,"",第五週!$H$40),IF(OR(第五週!$H$41=0,IFERROR(FIND("素-",第五週!$H$41),0)&gt;0),"",","),IF(IFERROR(FIND("素-",第五週!$H$41),0)&gt;0,"",第五週!$H$41),IF(OR(第五週!$H$42=0,IFERROR(FIND("素-",第五週!$H$42),0)&gt;0),"",","),IF(IFERROR(FIND("素-",第五週!$H$42),0)&gt;0,"",第五週!$H$42))</f>
        <v/>
      </c>
      <c r="E63" s="116" t="str">
        <f>_xlfn.CONCAT(IF(IFERROR(FIND("素-",第五週!$H$94),0)&gt;0,"",第五週!$H$94),IF(OR(第五週!$H$95=0,IFERROR(FIND("素-",第五週!$H$95),0)&gt;0),"",","),IF(IFERROR(FIND("素-",第五週!$H$95),0)&gt;0,"",第五週!$H$95),IF(OR(第五週!$H$96=0,IFERROR(FIND("素-",第五週!$H$96),0)&gt;0),"",","),IF(IFERROR(FIND("素-",第五週!$H$96),0)&gt;0,"",第五週!$H$96),IF(OR(第五週!$H$97=0,IFERROR(FIND("素-",第五週!$H$97),0)&gt;0),"",","),IF(IFERROR(FIND("素-",第五週!$H$97),0)&gt;0,"",第五週!$H$97),IF(OR(第五週!$H$98=0,IFERROR(FIND("素-",第五週!$H$98),0)&gt;0),"",","),IF(IFERROR(FIND("素-",第五週!$H$98),0)&gt;0,"",第五週!$H$98),IF(OR(第五週!$H$99=0,IFERROR(FIND("素-",第五週!$H$99),0)&gt;0),"",","),IF(IFERROR(FIND("素-",第五週!$H$99),0)&gt;0,"",第五週!$H$99),IF(OR(第五週!$H$100=0,IFERROR(FIND("素-",第五週!$H$100),0)&gt;0),"",","),IF(IFERROR(FIND("素-",第五週!$H$100),0)&gt;0,"",第五週!$H$100))</f>
        <v/>
      </c>
      <c r="F63" s="628"/>
      <c r="G63" s="116" t="str">
        <f>_xlfn.CONCAT(IF(IFERROR(FIND("素-",第五週!$H$199),0)&gt;0,"",第五週!$H$199),IF(OR(第五週!$H$200=0,IFERROR(FIND("素-",第五週!$H$200),0)&gt;0),"",","),IF(IFERROR(FIND("素-",第五週!$H$200),0)&gt;0,"",第五週!$H$200),IF(OR(第五週!$H$201=0,IFERROR(FIND("素-",第五週!$H$201),0)&gt;0),"",","),IF(IFERROR(FIND("素-",第五週!$H$201),0)&gt;0,"",第五週!$H$201),IF(OR(第五週!$H$202=0,IFERROR(FIND("素-",第五週!$H$202),0)&gt;0),"",","),IF(IFERROR(FIND("素-",第五週!$H$202),0)&gt;0,"",第五週!$H$202),IF(OR(第五週!$H$203=0,IFERROR(FIND("素-",第五週!$H$203),0)&gt;0),"",","),IF(IFERROR(FIND("素-",第五週!$H$203),0)&gt;0,"",第五週!$H$203),IF(OR(第五週!$H$204=0,IFERROR(FIND("素-",第五週!$H$204),0)&gt;0),"",","),IF(IFERROR(FIND("素-",第五週!$H$204),0)&gt;0,"",第五週!$H$204),IF(OR(第五週!$H$205=0,IFERROR(FIND("素-",第五週!$H$205),0)&gt;0),"",","),IF(IFERROR(FIND("素-",第五週!$H$205),0)&gt;0,"",第五週!$H$205),IF(OR(第五週!$H$206=0,IFERROR(FIND("素-",第五週!$H$206),0)&gt;0),"",","),IF(IFERROR(FIND("素-",第五週!$H$206),0)&gt;0,"",第五週!$H$206))</f>
        <v/>
      </c>
      <c r="H63" s="640"/>
      <c r="I63" s="656"/>
      <c r="J63" s="636"/>
      <c r="K63" s="632"/>
      <c r="L63" s="632"/>
      <c r="M63" s="632"/>
      <c r="N63" s="632"/>
      <c r="O63" s="632"/>
      <c r="P63" s="638"/>
    </row>
    <row r="64" spans="1:16" ht="50.1" hidden="1" customHeight="1">
      <c r="A64" s="621">
        <f>IF(第五週!$L$2=0,"",第五週!$L$2)</f>
        <v>45727</v>
      </c>
      <c r="B64" s="623" t="s">
        <v>13</v>
      </c>
      <c r="C64" s="639" t="str">
        <f>IF(第五週!$L$4=0,"",第五週!$L$4)</f>
        <v/>
      </c>
      <c r="D64" s="126" t="str">
        <f>IF(第五週!$L$34=0,"",第五週!$L$34)</f>
        <v/>
      </c>
      <c r="E64" s="126" t="str">
        <f>IF(第五週!$L$94=0,"",第五週!$L$94)</f>
        <v/>
      </c>
      <c r="F64" s="627" t="str">
        <f>IF(第五週!$L$184=0,"",第五週!$L$184)</f>
        <v/>
      </c>
      <c r="G64" s="126" t="str">
        <f>IF(第五週!$L$199=0,"",第五週!$L$199)</f>
        <v/>
      </c>
      <c r="H64" s="639" t="str">
        <f>IF(第五週!$L$214=0,"",第五週!$L$214)&amp;+IF(第五週!$L$235=0,"","+")&amp;+IF(第五週!$L$235=0,"",第五週!$L$235)</f>
        <v/>
      </c>
      <c r="I64" s="659" t="str">
        <f>IF(第五週!$L$230=0,"",第五週!$L$230)</f>
        <v/>
      </c>
      <c r="J64" s="635">
        <f>IF(第五週!$BK$1=0,0,第五週!$BK$1)</f>
        <v>0</v>
      </c>
      <c r="K64" s="631">
        <f>IF(第五週!$BL$1=0,0,第五週!$BL$1)</f>
        <v>0</v>
      </c>
      <c r="L64" s="631">
        <f>IF(第五週!$BM$1=0,0,第五週!$BM$1)</f>
        <v>0</v>
      </c>
      <c r="M64" s="631">
        <f>IFERROR(IF(L64="","",2.3+IF(第五週!$BN$1=0,0,第五週!$BN$1)),"")</f>
        <v>2.2999999999999998</v>
      </c>
      <c r="N64" s="631">
        <f>IF(第五週!$BO$1=0,0,第五週!$BO$1)</f>
        <v>0</v>
      </c>
      <c r="O64" s="631">
        <f>IF(第五週!$BP$1=0,0,第五週!$BP$1)</f>
        <v>0</v>
      </c>
      <c r="P64" s="637">
        <f>IFERROR(J64*70+K64*75+L64*25+M64*45+N64*60+O64*150,"")</f>
        <v>103.49999999999999</v>
      </c>
    </row>
    <row r="65" spans="1:16" s="129" customFormat="1" ht="30" hidden="1" customHeight="1" thickBot="1">
      <c r="A65" s="643"/>
      <c r="B65" s="644"/>
      <c r="C65" s="645"/>
      <c r="D65" s="186" t="str">
        <f>_xlfn.CONCAT(IF(IFERROR(FIND("素-",第五週!$M$34),0)&gt;0,"",第五週!$M$34),IF(OR(第五週!$M$35=0,IFERROR(FIND("素-",第五週!$M$35),0)&gt;0),"",","),IF(IFERROR(FIND("素-",第五週!$M$35),0)&gt;0,"",第五週!$M$35),IF(OR(第五週!$M$36=0,IFERROR(FIND("素-",第五週!$M$36),0)&gt;0),"",","),IF(IFERROR(FIND("素-",第五週!$M$36),0)&gt;0,"",第五週!$M$36),IF(OR(第五週!$M$37=0,IFERROR(FIND("素-",第五週!$M$37),0)&gt;0),"",","),IF(IFERROR(FIND("素-",第五週!$M$37),0)&gt;0,"",第五週!$M$37),IF(OR(第五週!$M$38=0,IFERROR(FIND("素-",第五週!$M$38),0)&gt;0),"",","),IF(IFERROR(FIND("素-",第五週!$M$38),0)&gt;0,"",第五週!$M$38),IF(OR(第五週!$M$39=0,IFERROR(FIND("素-",第五週!$M$39),0)&gt;0),"",","),IF(IFERROR(FIND("素-",第五週!$M$39),0)&gt;0,"",第五週!$M$39),IF(OR(第五週!$M$40=0,IFERROR(FIND("素-",第五週!$M$40),0)&gt;0),"",","),IF(IFERROR(FIND("素-",第五週!$M$40),0)&gt;0,"",第五週!$M$40),IF(OR(第五週!$M$41=0,IFERROR(FIND("素-",第五週!$M$41),0)&gt;0),"",","),IF(IFERROR(FIND("素-",第五週!$M$41),0)&gt;0,"",第五週!$M$41),IF(OR(第五週!$M$42=0,IFERROR(FIND("素-",第五週!$M$42),0)&gt;0),"",","),IF(IFERROR(FIND("素-",第五週!$M$42),0)&gt;0,"",第五週!$M$42))</f>
        <v/>
      </c>
      <c r="E65" s="186" t="str">
        <f>_xlfn.CONCAT(IF(IFERROR(FIND("素-",第五週!$M$94),0)&gt;0,"",第五週!$M$94),IF(OR(第五週!$M$95=0,IFERROR(FIND("素-",第五週!$M$95),0)&gt;0),"",","),IF(IFERROR(FIND("素-",第五週!$M$95),0)&gt;0,"",第五週!$M$95),IF(OR(第五週!$M$96=0,IFERROR(FIND("素-",第五週!$M$96),0)&gt;0),"",","),IF(IFERROR(FIND("素-",第五週!$M$96),0)&gt;0,"",第五週!$M$96),IF(OR(第五週!$M$97=0,IFERROR(FIND("素-",第五週!$M$97),0)&gt;0),"",","),IF(IFERROR(FIND("素-",第五週!$M$97),0)&gt;0,"",第五週!$M$97),IF(OR(第五週!$M$98=0,IFERROR(FIND("素-",第五週!$M$98),0)&gt;0),"",","),IF(IFERROR(FIND("素-",第五週!$M$98),0)&gt;0,"",第五週!$M$98),IF(OR(第五週!$M$99=0,IFERROR(FIND("素-",第五週!$M$99),0)&gt;0),"",","),IF(IFERROR(FIND("素-",第五週!$M$99),0)&gt;0,"",第五週!$M$99),IF(OR(第五週!$M$100=0,IFERROR(FIND("素-",第五週!$M$100),0)&gt;0),"",","),IF(IFERROR(FIND("素-",第五週!$M$100),0)&gt;0,"",第五週!$M$100))</f>
        <v/>
      </c>
      <c r="F65" s="646"/>
      <c r="G65" s="186" t="str">
        <f>_xlfn.CONCAT(IF(IFERROR(FIND("素-",第五週!$M$199),0)&gt;0,"",第五週!$M$199),IF(OR(第五週!$M$200=0,IFERROR(FIND("素-",第五週!$M$200),0)&gt;0),"",","),IF(IFERROR(FIND("素-",第五週!$M$200),0)&gt;0,"",第五週!$M$200),IF(OR(第五週!$M$201=0,IFERROR(FIND("素-",第五週!$M$201),0)&gt;0),"",","),IF(IFERROR(FIND("素-",第五週!$M$201),0)&gt;0,"",第五週!$M$201),IF(OR(第五週!$M$202=0,IFERROR(FIND("素-",第五週!$M$202),0)&gt;0),"",","),IF(IFERROR(FIND("素-",第五週!$M$202),0)&gt;0,"",第五週!$M$202),IF(OR(第五週!$M$203=0,IFERROR(FIND("素-",第五週!$M$203),0)&gt;0),"",","),IF(IFERROR(FIND("素-",第五週!$M$203),0)&gt;0,"",第五週!$M$203),IF(OR(第五週!$M$204=0,IFERROR(FIND("素-",第五週!$M$204),0)&gt;0),"",","),IF(IFERROR(FIND("素-",第五週!$M$204),0)&gt;0,"",第五週!$M$204),IF(OR(第五週!$M$205=0,IFERROR(FIND("素-",第五週!$M$205),0)&gt;0),"",","),IF(IFERROR(FIND("素-",第五週!$M$205),0)&gt;0,"",第五週!$M$205),IF(OR(第五週!$M$206=0,IFERROR(FIND("素-",第五週!$M$206),0)&gt;0),"",","),IF(IFERROR(FIND("素-",第五週!$M$206),0)&gt;0,"",第五週!$M$206))</f>
        <v/>
      </c>
      <c r="H65" s="645"/>
      <c r="I65" s="660"/>
      <c r="J65" s="636"/>
      <c r="K65" s="632"/>
      <c r="L65" s="632"/>
      <c r="M65" s="632"/>
      <c r="N65" s="632"/>
      <c r="O65" s="632"/>
      <c r="P65" s="638"/>
    </row>
    <row r="66" spans="1:16" ht="50.1" hidden="1" customHeight="1">
      <c r="A66" s="650">
        <f>IF(第五週!$Q$2=0,"",第五週!$Q$2)</f>
        <v>45728</v>
      </c>
      <c r="B66" s="651" t="s">
        <v>14</v>
      </c>
      <c r="C66" s="652" t="str">
        <f>IF(第五週!$Q$4=0,"",第五週!$Q$4)</f>
        <v/>
      </c>
      <c r="D66" s="291" t="str">
        <f>IF(第五週!$Q$34=0,"",第五週!$Q$34)</f>
        <v/>
      </c>
      <c r="E66" s="291" t="str">
        <f>IF(第五週!$Q$94=0,"",第五週!$Q$94)</f>
        <v/>
      </c>
      <c r="F66" s="653" t="str">
        <f>IF(第五週!$Q$184=0,"",第五週!$Q$184)</f>
        <v/>
      </c>
      <c r="G66" s="291" t="str">
        <f>IF(第五週!$Q$199=0,"",第五週!$Q$199)</f>
        <v/>
      </c>
      <c r="H66" s="652" t="str">
        <f>IF(第五週!$Q$214=0,"",第五週!$Q$214)&amp;+IF(第五週!$Q$235=0,"","+")&amp;+IF(第五週!$Q$235=0,"",第五週!$Q$235)</f>
        <v/>
      </c>
      <c r="I66" s="652" t="str">
        <f>IF(第五週!$Q$230=0,"",第五週!$Q$230)</f>
        <v/>
      </c>
      <c r="J66" s="631">
        <f>IF(第五週!$BQ$1=0,0,第五週!$BQ$1)</f>
        <v>0</v>
      </c>
      <c r="K66" s="631">
        <f>IF(第五週!$BR$1=0,0,第五週!$BR$1)</f>
        <v>0</v>
      </c>
      <c r="L66" s="631">
        <f>IF(第五週!$BS$1=0,0,第五週!$BS$1)</f>
        <v>0</v>
      </c>
      <c r="M66" s="631">
        <f>IFERROR(IF(L66="","",2.3+IF(第五週!$BT$1=0,0,第五週!$BT$1)),"")</f>
        <v>2.2999999999999998</v>
      </c>
      <c r="N66" s="631">
        <f>IF(第五週!$BU$1=0,0,第五週!$BU$1)</f>
        <v>0</v>
      </c>
      <c r="O66" s="631">
        <f>IF(第五週!$BV$1=0,0,第五週!$BV$1)</f>
        <v>0</v>
      </c>
      <c r="P66" s="637">
        <f>IFERROR(J66*70+K66*75+L66*25+M66*45+N66*60+O66*150,"")</f>
        <v>103.49999999999999</v>
      </c>
    </row>
    <row r="67" spans="1:16" s="129" customFormat="1" ht="30" hidden="1" customHeight="1">
      <c r="A67" s="622"/>
      <c r="B67" s="624"/>
      <c r="C67" s="640"/>
      <c r="D67" s="116" t="str">
        <f>_xlfn.CONCAT(IF(IFERROR(FIND("素-",第五週!$R$34),0)&gt;0,"",第五週!$R$34),IF(OR(第五週!$R$35=0,IFERROR(FIND("素-",第五週!$R$35),0)&gt;0),"",","),IF(IFERROR(FIND("素-",第五週!$R$35),0)&gt;0,"",第五週!$R$35),IF(OR(第五週!$R$36=0,IFERROR(FIND("素-",第五週!$R$36),0)&gt;0),"",","),IF(IFERROR(FIND("素-",第五週!$R$36),0)&gt;0,"",第五週!$R$36),IF(OR(第五週!$R$37=0,IFERROR(FIND("素-",第五週!$R$37),0)&gt;0),"",","),IF(IFERROR(FIND("素-",第五週!$R$37),0)&gt;0,"",第五週!$R$37),IF(OR(第五週!$R$38=0,IFERROR(FIND("素-",第五週!$R$38),0)&gt;0),"",","),IF(IFERROR(FIND("素-",第五週!$R$38),0)&gt;0,"",第五週!$R$38),IF(OR(第五週!$R$39=0,IFERROR(FIND("素-",第五週!$R$39),0)&gt;0),"",","),IF(IFERROR(FIND("素-",第五週!$R$39),0)&gt;0,"",第五週!$R$39),IF(OR(第五週!$R$40=0,IFERROR(FIND("素-",第五週!$R$40),0)&gt;0),"",","),IF(IFERROR(FIND("素-",第五週!$R$40),0)&gt;0,"",第五週!$R$40),IF(OR(第五週!$R$41=0,IFERROR(FIND("素-",第五週!$R$41),0)&gt;0),"",","),IF(IFERROR(FIND("素-",第五週!$R$41),0)&gt;0,"",第五週!$R$41),IF(OR(第五週!$R$42=0,IFERROR(FIND("素-",第五週!$R$42),0)&gt;0),"",","),IF(IFERROR(FIND("素-",第五週!$R$42),0)&gt;0,"",第五週!$R$42))</f>
        <v/>
      </c>
      <c r="E67" s="116" t="str">
        <f>_xlfn.CONCAT(IF(IFERROR(FIND("素-",第五週!$R$94),0)&gt;0,"",第五週!$R$94),IF(OR(第五週!$R$95=0,IFERROR(FIND("素-",第五週!$R$95),0)&gt;0),"",","),IF(IFERROR(FIND("素-",第五週!$R$95),0)&gt;0,"",第五週!$R$95),IF(OR(第五週!$R$96=0,IFERROR(FIND("素-",第五週!$R$96),0)&gt;0),"",","),IF(IFERROR(FIND("素-",第五週!$R$96),0)&gt;0,"",第五週!$R$96),IF(OR(第五週!$R$97=0,IFERROR(FIND("素-",第五週!$R$97),0)&gt;0),"",","),IF(IFERROR(FIND("素-",第五週!$R$97),0)&gt;0,"",第五週!$R$97),IF(OR(第五週!$R$98=0,IFERROR(FIND("素-",第五週!$R$98),0)&gt;0),"",","),IF(IFERROR(FIND("素-",第五週!$R$98),0)&gt;0,"",第五週!$R$98),IF(OR(第五週!$R$99=0,IFERROR(FIND("素-",第五週!$R$99),0)&gt;0),"",","),IF(IFERROR(FIND("素-",第五週!$R$99),0)&gt;0,"",第五週!$R$99),IF(OR(第五週!$R$100=0,IFERROR(FIND("素-",第五週!$R$100),0)&gt;0),"",","),IF(IFERROR(FIND("素-",第五週!$R$100),0)&gt;0,"",第五週!$R$100))</f>
        <v/>
      </c>
      <c r="F67" s="628"/>
      <c r="G67" s="116" t="str">
        <f>_xlfn.CONCAT(IF(IFERROR(FIND("素-",第五週!$R$199),0)&gt;0,"",第五週!$R$199),IF(OR(第五週!$R$200=0,IFERROR(FIND("素-",第五週!$R$200),0)&gt;0),"",","),IF(IFERROR(FIND("素-",第五週!$R$200),0)&gt;0,"",第五週!$R$200),IF(OR(第五週!$R$201=0,IFERROR(FIND("素-",第五週!$R$201),0)&gt;0),"",","),IF(IFERROR(FIND("素-",第五週!$R$201),0)&gt;0,"",第五週!$R$201),IF(OR(第五週!$R$202=0,IFERROR(FIND("素-",第五週!$R$202),0)&gt;0),"",","),IF(IFERROR(FIND("素-",第五週!$R$202),0)&gt;0,"",第五週!$R$202),IF(OR(第五週!$R$203=0,IFERROR(FIND("素-",第五週!$R$203),0)&gt;0),"",","),IF(IFERROR(FIND("素-",第五週!$R$203),0)&gt;0,"",第五週!$R$203),IF(OR(第五週!$R$204=0,IFERROR(FIND("素-",第五週!$R$204),0)&gt;0),"",","),IF(IFERROR(FIND("素-",第五週!$R$204),0)&gt;0,"",第五週!$R$204),IF(OR(第五週!$R$205=0,IFERROR(FIND("素-",第五週!$R$205),0)&gt;0),"",","),IF(IFERROR(FIND("素-",第五週!$R$205),0)&gt;0,"",第五週!$R$205),IF(OR(第五週!$R$206=0,IFERROR(FIND("素-",第五週!$R$206),0)&gt;0),"",","),IF(IFERROR(FIND("素-",第五週!$R$206),0)&gt;0,"",第五週!$R$206))</f>
        <v/>
      </c>
      <c r="H67" s="640"/>
      <c r="I67" s="640"/>
      <c r="J67" s="632"/>
      <c r="K67" s="632"/>
      <c r="L67" s="632"/>
      <c r="M67" s="632"/>
      <c r="N67" s="632"/>
      <c r="O67" s="632"/>
      <c r="P67" s="638"/>
    </row>
    <row r="68" spans="1:16" ht="50.1" hidden="1" customHeight="1">
      <c r="A68" s="621">
        <f>IF(第五週!$V$2=0,"",第五週!$V$2)</f>
        <v>45729</v>
      </c>
      <c r="B68" s="623" t="s">
        <v>15</v>
      </c>
      <c r="C68" s="639" t="str">
        <f>IF(第五週!$V$4=0,"",第五週!$V$4)</f>
        <v/>
      </c>
      <c r="D68" s="126" t="str">
        <f>IF(第五週!$V$34=0,"",第五週!$V$34)</f>
        <v/>
      </c>
      <c r="E68" s="126" t="str">
        <f>IF(第五週!$V$94=0,"",第五週!$V$94)</f>
        <v/>
      </c>
      <c r="F68" s="627" t="str">
        <f>IF(第五週!$V$184=0,"",第五週!$V$184)</f>
        <v/>
      </c>
      <c r="G68" s="126" t="str">
        <f>IF(第五週!$V$199=0,"",第五週!$V$199)</f>
        <v/>
      </c>
      <c r="H68" s="639" t="str">
        <f>IF(第五週!$V$214=0,"",第五週!$V$214)&amp;+IF(第五週!$V$235=0,"","+")&amp;+IF(第五週!$V$235=0,"",第五週!$V$235)</f>
        <v/>
      </c>
      <c r="I68" s="639" t="str">
        <f>IF(第五週!$V$230=0,"",第五週!$V$230)</f>
        <v/>
      </c>
      <c r="J68" s="631">
        <f>IF(第五週!$BW$1=0,0,第五週!$BW$1)</f>
        <v>0</v>
      </c>
      <c r="K68" s="631">
        <f>IF(第五週!$BX$1=0,0,第五週!$BX$1)</f>
        <v>0</v>
      </c>
      <c r="L68" s="631">
        <f>IF(第五週!$BY$1=0,0,第五週!$BY$1)</f>
        <v>0</v>
      </c>
      <c r="M68" s="631">
        <f>IFERROR(IF(L68="","",2.3+IF(第五週!$BZ$1=0,0,第五週!$BZ$1)),"")</f>
        <v>2.2999999999999998</v>
      </c>
      <c r="N68" s="631">
        <f>IF(第五週!$CA$1=0,0,第五週!$CA$1)</f>
        <v>0</v>
      </c>
      <c r="O68" s="631">
        <f>IF(第五週!$CB$1=0,0,第五週!$CB$1)</f>
        <v>0</v>
      </c>
      <c r="P68" s="637">
        <f>IFERROR(J68*70+K68*75+L68*25+M68*45+N68*60+O68*150,"")</f>
        <v>103.49999999999999</v>
      </c>
    </row>
    <row r="69" spans="1:16" s="129" customFormat="1" ht="30" hidden="1" customHeight="1">
      <c r="A69" s="622"/>
      <c r="B69" s="624"/>
      <c r="C69" s="640"/>
      <c r="D69" s="116" t="str">
        <f>_xlfn.CONCAT(IF(IFERROR(FIND("素-",第五週!$W$34),0)&gt;0,"",第五週!$W$34),IF(OR(第五週!$W$35=0,IFERROR(FIND("素-",第五週!$W$35),0)&gt;0),"",","),IF(IFERROR(FIND("素-",第五週!$W$35),0)&gt;0,"",第五週!$W$35),IF(OR(第五週!$W$36=0,IFERROR(FIND("素-",第五週!$W$36),0)&gt;0),"",","),IF(IFERROR(FIND("素-",第五週!$W$36),0)&gt;0,"",第五週!$W$36),IF(OR(第五週!$W$37=0,IFERROR(FIND("素-",第五週!$W$37),0)&gt;0),"",","),IF(IFERROR(FIND("素-",第五週!$W$37),0)&gt;0,"",第五週!$W$37),IF(OR(第五週!$W$38=0,IFERROR(FIND("素-",第五週!$W$38),0)&gt;0),"",","),IF(IFERROR(FIND("素-",第五週!$W$38),0)&gt;0,"",第五週!$W$38),IF(OR(第五週!$W$39=0,IFERROR(FIND("素-",第五週!$W$39),0)&gt;0),"",","),IF(IFERROR(FIND("素-",第五週!$W$39),0)&gt;0,"",第五週!$W$39),IF(OR(第五週!$W$40=0,IFERROR(FIND("素-",第五週!$W$40),0)&gt;0),"",","),IF(IFERROR(FIND("素-",第五週!$W$40),0)&gt;0,"",第五週!$W$40),IF(OR(第五週!$W$41=0,IFERROR(FIND("素-",第五週!$W$41),0)&gt;0),"",","),IF(IFERROR(FIND("素-",第五週!$W$41),0)&gt;0,"",第五週!$W$41),IF(OR(第五週!$W$42=0,IFERROR(FIND("素-",第五週!$W$42),0)&gt;0),"",","),IF(IFERROR(FIND("素-",第五週!$W$42),0)&gt;0,"",第五週!$W$42))</f>
        <v/>
      </c>
      <c r="E69" s="116" t="str">
        <f>_xlfn.CONCAT(IF(IFERROR(FIND("素-",第五週!$W$94),0)&gt;0,"",第五週!$W$94),IF(OR(第五週!$W$95=0,IFERROR(FIND("素-",第五週!$W$95),0)&gt;0),"",","),IF(IFERROR(FIND("素-",第五週!$W$95),0)&gt;0,"",第五週!$W$95),IF(OR(第五週!$W$96=0,IFERROR(FIND("素-",第五週!$W$96),0)&gt;0),"",","),IF(IFERROR(FIND("素-",第五週!$W$96),0)&gt;0,"",第五週!$W$96),IF(OR(第五週!$W$97=0,IFERROR(FIND("素-",第五週!$W$97),0)&gt;0),"",","),IF(IFERROR(FIND("素-",第五週!$W$97),0)&gt;0,"",第五週!$W$97),IF(OR(第五週!$W$98=0,IFERROR(FIND("素-",第五週!$W$98),0)&gt;0),"",","),IF(IFERROR(FIND("素-",第五週!$W$98),0)&gt;0,"",第五週!$W$98),IF(OR(第五週!$W$99=0,IFERROR(FIND("素-",第五週!$W$99),0)&gt;0),"",","),IF(IFERROR(FIND("素-",第五週!$W$99),0)&gt;0,"",第五週!$W$99),IF(OR(第五週!$W$100=0,IFERROR(FIND("素-",第五週!$W$100),0)&gt;0),"",","),IF(IFERROR(FIND("素-",第五週!$W$100),0)&gt;0,"",第五週!$W$100))</f>
        <v/>
      </c>
      <c r="F69" s="628"/>
      <c r="G69" s="116" t="str">
        <f>_xlfn.CONCAT(IF(IFERROR(FIND("素-",第五週!$W$199),0)&gt;0,"",第五週!$W$199),IF(OR(第五週!$W$200=0,IFERROR(FIND("素-",第五週!$W$200),0)&gt;0),"",","),IF(IFERROR(FIND("素-",第五週!$W$200),0)&gt;0,"",第五週!$W$200),IF(OR(第五週!$W$201=0,IFERROR(FIND("素-",第五週!$W$201),0)&gt;0),"",","),IF(IFERROR(FIND("素-",第五週!$W$201),0)&gt;0,"",第五週!$W$201),IF(OR(第五週!$W$202=0,IFERROR(FIND("素-",第五週!$W$202),0)&gt;0),"",","),IF(IFERROR(FIND("素-",第五週!$W$202),0)&gt;0,"",第五週!$W$202),IF(OR(第五週!$W$203=0,IFERROR(FIND("素-",第五週!$W$203),0)&gt;0),"",","),IF(IFERROR(FIND("素-",第五週!$W$203),0)&gt;0,"",第五週!$W$203),IF(OR(第五週!$W$204=0,IFERROR(FIND("素-",第五週!$W$204),0)&gt;0),"",","),IF(IFERROR(FIND("素-",第五週!$W$204),0)&gt;0,"",第五週!$W$204),IF(OR(第五週!$W$205=0,IFERROR(FIND("素-",第五週!$W$205),0)&gt;0),"",","),IF(IFERROR(FIND("素-",第五週!$W$205),0)&gt;0,"",第五週!$W$205),IF(OR(第五週!$W$206=0,IFERROR(FIND("素-",第五週!$W$206),0)&gt;0),"",","),IF(IFERROR(FIND("素-",第五週!$W$206),0)&gt;0,"",第五週!$W$206))</f>
        <v/>
      </c>
      <c r="H69" s="640"/>
      <c r="I69" s="640"/>
      <c r="J69" s="632"/>
      <c r="K69" s="632"/>
      <c r="L69" s="632"/>
      <c r="M69" s="632"/>
      <c r="N69" s="632"/>
      <c r="O69" s="632"/>
      <c r="P69" s="638"/>
    </row>
    <row r="70" spans="1:16" ht="50.1" hidden="1" customHeight="1">
      <c r="A70" s="621">
        <f>IF(第五週!$AA$2=0,"",第五週!$AA$2)</f>
        <v>45730</v>
      </c>
      <c r="B70" s="623" t="s">
        <v>26</v>
      </c>
      <c r="C70" s="639" t="str">
        <f>IF(第五週!$AA$4=0,"",第五週!$AA$4)</f>
        <v/>
      </c>
      <c r="D70" s="126" t="str">
        <f>IF(第五週!$AA$34=0,"",第五週!$AA$34)</f>
        <v/>
      </c>
      <c r="E70" s="126" t="str">
        <f>IF(第五週!$AA$94=0,"",第五週!$AA$94)</f>
        <v/>
      </c>
      <c r="F70" s="627" t="str">
        <f>IF(第五週!$AA$184=0,"",第五週!$AA$184)</f>
        <v/>
      </c>
      <c r="G70" s="126" t="str">
        <f>IF(第五週!$AA$199=0,"",第五週!$AA$199)</f>
        <v/>
      </c>
      <c r="H70" s="639" t="str">
        <f>IF(第五週!$AA$214=0,"",第五週!$AA$214)&amp;+IF(第五週!$AA$235=0,"","+")&amp;+IF(第五週!$AA$235=0,"",第五週!$AA$235)</f>
        <v/>
      </c>
      <c r="I70" s="639" t="str">
        <f>IF(第五週!$AA$230=0,"",第五週!$AA$230)</f>
        <v/>
      </c>
      <c r="J70" s="631">
        <f>IF(第五週!$CC$1=0,0,第五週!$CC$1)</f>
        <v>0</v>
      </c>
      <c r="K70" s="631">
        <f>IF(第五週!$CD$1=0,0,第五週!$CD$1)</f>
        <v>0</v>
      </c>
      <c r="L70" s="631">
        <f>IF(第五週!$CE$1=0,0,第五週!$CE$1)</f>
        <v>0</v>
      </c>
      <c r="M70" s="631">
        <f>IFERROR(IF(L70="","",2.3+IF(第五週!$CF$1=0,0,第五週!$CF$1)),"")</f>
        <v>2.2999999999999998</v>
      </c>
      <c r="N70" s="631">
        <f>IF(第五週!$CG$1=0,0,第五週!$CG$1)</f>
        <v>0</v>
      </c>
      <c r="O70" s="631">
        <f>IF(第五週!$CH$1=0,0,第五週!$CH$1)</f>
        <v>0</v>
      </c>
      <c r="P70" s="637">
        <f>IFERROR(J70*70+K70*75+L70*25+M70*45+N70*60+O70*150,"")</f>
        <v>103.49999999999999</v>
      </c>
    </row>
    <row r="71" spans="1:16" s="129" customFormat="1" ht="30" hidden="1" customHeight="1">
      <c r="A71" s="622"/>
      <c r="B71" s="624"/>
      <c r="C71" s="640"/>
      <c r="D71" s="116" t="str">
        <f>_xlfn.CONCAT(IF(IFERROR(FIND("素-",第五週!$AB$34),0)&gt;0,"",第五週!$AB$34),IF(OR(第五週!$AB$35=0,IFERROR(FIND("素-",第五週!$AB$35),0)&gt;0),"",","),IF(IFERROR(FIND("素-",第五週!$AB$35),0)&gt;0,"",第五週!$AB$35),IF(OR(第五週!$AB$36=0,IFERROR(FIND("素-",第五週!$AB$36),0)&gt;0),"",","),IF(IFERROR(FIND("素-",第五週!$AB$36),0)&gt;0,"",第五週!$AB$36),IF(OR(第五週!$AB$37=0,IFERROR(FIND("素-",第五週!$AB$37),0)&gt;0),"",","),IF(IFERROR(FIND("素-",第五週!$AB$37),0)&gt;0,"",第五週!$AB$37),IF(OR(第五週!$AB$38=0,IFERROR(FIND("素-",第五週!$AB$38),0)&gt;0),"",","),IF(IFERROR(FIND("素-",第五週!$AB$38),0)&gt;0,"",第五週!$AB$38),IF(OR(第五週!$AB$39=0,IFERROR(FIND("素-",第五週!$AB$39),0)&gt;0),"",","),IF(IFERROR(FIND("素-",第五週!$AB$39),0)&gt;0,"",第五週!$AB$39),IF(OR(第五週!$AB$40=0,IFERROR(FIND("素-",第五週!$AB$40),0)&gt;0),"",","),IF(IFERROR(FIND("素-",第五週!$AB$40),0)&gt;0,"",第五週!$AB$40),IF(OR(第五週!$AB$41=0,IFERROR(FIND("素-",第五週!$AB$41),0)&gt;0),"",","),IF(IFERROR(FIND("素-",第五週!$AB$41),0)&gt;0,"",第五週!$AB$41),IF(OR(第五週!$AB$42=0,IFERROR(FIND("素-",第五週!$AB$42),0)&gt;0),"",","),IF(IFERROR(FIND("素-",第五週!$AB$42),0)&gt;0,"",第五週!$AB$42))</f>
        <v/>
      </c>
      <c r="E71" s="116" t="str">
        <f>_xlfn.CONCAT(IF(IFERROR(FIND("素-",第五週!$AB$94),0)&gt;0,"",第五週!$AB$94),IF(OR(第五週!$AB$95=0,IFERROR(FIND("素-",第五週!$AB$95),0)&gt;0),"",","),IF(IFERROR(FIND("素-",第五週!$AB$95),0)&gt;0,"",第五週!$AB$95),IF(OR(第五週!$AB$96=0,IFERROR(FIND("素-",第五週!$AB$96),0)&gt;0),"",","),IF(IFERROR(FIND("素-",第五週!$AB$96),0)&gt;0,"",第五週!$AB$96),IF(OR(第五週!$AB$97=0,IFERROR(FIND("素-",第五週!$AB$97),0)&gt;0),"",","),IF(IFERROR(FIND("素-",第五週!$AB$97),0)&gt;0,"",第五週!$AB$97),IF(OR(第五週!$AB$98=0,IFERROR(FIND("素-",第五週!$AB$98),0)&gt;0),"",","),IF(IFERROR(FIND("素-",第五週!$AB$98),0)&gt;0,"",第五週!$AB$98),IF(OR(第五週!$AB$99=0,IFERROR(FIND("素-",第五週!$AB$99),0)&gt;0),"",","),IF(IFERROR(FIND("素-",第五週!$AB$99),0)&gt;0,"",第五週!$AB$99),IF(OR(第五週!$AB$100=0,IFERROR(FIND("素-",第五週!$AB$100),0)&gt;0),"",","),IF(IFERROR(FIND("素-",第五週!$AB$100),0)&gt;0,"",第五週!$AB$100))</f>
        <v/>
      </c>
      <c r="F71" s="628"/>
      <c r="G71" s="116" t="str">
        <f>_xlfn.CONCAT(IF(IFERROR(FIND("素-",第五週!$AB$199),0)&gt;0,"",第五週!$AB$199),IF(OR(第五週!$AB$200=0,IFERROR(FIND("素-",第五週!$AB$200),0)&gt;0),"",","),IF(IFERROR(FIND("素-",第五週!$AB$200),0)&gt;0,"",第五週!$AB$200),IF(OR(第五週!$AB$201=0,IFERROR(FIND("素-",第五週!$AB$201),0)&gt;0),"",","),IF(IFERROR(FIND("素-",第五週!$AB$201),0)&gt;0,"",第五週!$AB$201),IF(OR(第五週!$AB$202=0,IFERROR(FIND("素-",第五週!$AB$202),0)&gt;0),"",","),IF(IFERROR(FIND("素-",第五週!$AB$202),0)&gt;0,"",第五週!$AB$202),IF(OR(第五週!$AB$203=0,IFERROR(FIND("素-",第五週!$AB$203),0)&gt;0),"",","),IF(IFERROR(FIND("素-",第五週!$AB$203),0)&gt;0,"",第五週!$AB$203),IF(OR(第五週!$AB$204=0,IFERROR(FIND("素-",第五週!$AB$204),0)&gt;0),"",","),IF(IFERROR(FIND("素-",第五週!$AB$204),0)&gt;0,"",第五週!$AB$204),IF(OR(第五週!$AB$205=0,IFERROR(FIND("素-",第五週!$AB$205),0)&gt;0),"",","),IF(IFERROR(FIND("素-",第五週!$AB$205),0)&gt;0,"",第五週!$AB$205),IF(OR(第五週!$AB$206=0,IFERROR(FIND("素-",第五週!$AB$206),0)&gt;0),"",","),IF(IFERROR(FIND("素-",第五週!$AB$206),0)&gt;0,"",第五週!$AB$206))</f>
        <v/>
      </c>
      <c r="H71" s="640"/>
      <c r="I71" s="640"/>
      <c r="J71" s="632"/>
      <c r="K71" s="632"/>
      <c r="L71" s="632"/>
      <c r="M71" s="632"/>
      <c r="N71" s="632"/>
      <c r="O71" s="632"/>
      <c r="P71" s="638"/>
    </row>
    <row r="72" spans="1:16" ht="50.1" hidden="1" customHeight="1">
      <c r="A72" s="665" t="str">
        <f>IF(第五週!$AF$2=0,"",第五週!$AF$2)</f>
        <v/>
      </c>
      <c r="B72" s="667" t="s">
        <v>27</v>
      </c>
      <c r="C72" s="625" t="str">
        <f>IF(第五週!$AF$4=0,"",第五週!$AF$4)</f>
        <v/>
      </c>
      <c r="D72" s="126" t="str">
        <f>IF(第五週!$AF$34=0,"",第五週!$AF$34)</f>
        <v/>
      </c>
      <c r="E72" s="126" t="str">
        <f>IF(第五週!$AF$94=0,"",第五週!$AF$94)</f>
        <v/>
      </c>
      <c r="F72" s="627" t="str">
        <f>IF(第五週!$AF$184=0,"",第五週!$AF$184)</f>
        <v/>
      </c>
      <c r="G72" s="126" t="str">
        <f>IF(第五週!$AF$199=0,"",第五週!$AF$199)</f>
        <v/>
      </c>
      <c r="H72" s="625" t="str">
        <f>IF(第五週!$AF$214=0,"",第五週!$AF$214)&amp;+IF(第五週!$AF$235=0,"","+")&amp;+IF(第五週!$AF$235=0,"",第五週!$AF$235)</f>
        <v/>
      </c>
      <c r="I72" s="625" t="str">
        <f>IF(第五週!$AF$230=0,"",第五週!$AF$230)</f>
        <v/>
      </c>
      <c r="J72" s="661">
        <f>IF(第五週!$CI$1=0,0,第五週!$CI$1)</f>
        <v>0</v>
      </c>
      <c r="K72" s="661">
        <f>IF(第五週!$CJ$1=0,0,第五週!$CJ$1)</f>
        <v>0</v>
      </c>
      <c r="L72" s="661">
        <f>IF(第五週!$CK$1=0,0,第五週!$CK$1)</f>
        <v>0</v>
      </c>
      <c r="M72" s="661">
        <f>IF(第五週!$CL$1=0,0,第五週!$CL$1)</f>
        <v>0</v>
      </c>
      <c r="N72" s="661">
        <f>IF(第五週!$CM$1=0,0,第五週!$CM$1)</f>
        <v>0</v>
      </c>
      <c r="O72" s="661">
        <f>IF(第五週!$CN$1=0,0,第五週!$CN$1)</f>
        <v>0</v>
      </c>
      <c r="P72" s="663">
        <f>IFERROR(J72*70+K72*75+L72*25+M72*45+N72*60+O72*150,"")</f>
        <v>0</v>
      </c>
    </row>
    <row r="73" spans="1:16" s="117" customFormat="1" ht="25.15" hidden="1" customHeight="1">
      <c r="A73" s="666"/>
      <c r="B73" s="668"/>
      <c r="C73" s="626"/>
      <c r="D73" s="124" t="str">
        <f>_xlfn.CONCAT(IF(IFERROR(FIND("素-",第五週!$AG$34),0)&gt;0,"",第五週!$AG$34),IF(OR(第五週!$AG$35=0,IFERROR(FIND("素-",第五週!$AG$35),0)&gt;0),"",","),IF(IFERROR(FIND("素-",第五週!$AG$35),0)&gt;0,"",第五週!$AG$35),IF(OR(第五週!$AG$36=0,IFERROR(FIND("素-",第五週!$AG$36),0)&gt;0),"",","),IF(IFERROR(FIND("素-",第五週!$AG$36),0)&gt;0,"",第五週!$AG$36),IF(OR(第五週!$AG$37=0,IFERROR(FIND("素-",第五週!$AG$37),0)&gt;0),"",","),IF(IFERROR(FIND("素-",第五週!$AG$37),0)&gt;0,"",第五週!$AG$37),IF(OR(第五週!$AG$38=0,IFERROR(FIND("素-",第五週!$AG$38),0)&gt;0),"",","),IF(IFERROR(FIND("素-",第五週!$AG$38),0)&gt;0,"",第五週!$AG$38),IF(OR(第五週!$AG$39=0,IFERROR(FIND("素-",第五週!$AG$39),0)&gt;0),"",","),IF(IFERROR(FIND("素-",第五週!$AG$39),0)&gt;0,"",第五週!$AG$39),IF(OR(第五週!$AG$40=0,IFERROR(FIND("素-",第五週!$AG$40),0)&gt;0),"",","),IF(IFERROR(FIND("素-",第五週!$AG$40),0)&gt;0,"",第五週!$AG$40),IF(OR(第五週!$AG$41=0,IFERROR(FIND("素-",第五週!$AG$41),0)&gt;0),"",","),IF(IFERROR(FIND("素-",第五週!$AG$41),0)&gt;0,"",第五週!$AG$41),IF(OR(第五週!$AG$42=0,IFERROR(FIND("素-",第五週!$AG$42),0)&gt;0),"",","),IF(IFERROR(FIND("素-",第五週!$AG$42),0)&gt;0,"",第五週!$AG$42))</f>
        <v/>
      </c>
      <c r="E73" s="124" t="str">
        <f>_xlfn.CONCAT(IF(IFERROR(FIND("素-",第五週!$AG$94),0)&gt;0,"",第五週!$AG$94),IF(OR(第五週!$AG$95=0,IFERROR(FIND("素-",第五週!$AG$95),0)&gt;0),"",","),IF(IFERROR(FIND("素-",第五週!$AG$95),0)&gt;0,"",第五週!$AG$95),IF(OR(第五週!$AG$96=0,IFERROR(FIND("素-",第五週!$AG$96),0)&gt;0),"",","),IF(IFERROR(FIND("素-",第五週!$AG$96),0)&gt;0,"",第五週!$AG$96),IF(OR(第五週!$AG$97=0,IFERROR(FIND("素-",第五週!$AG$97),0)&gt;0),"",","),IF(IFERROR(FIND("素-",第五週!$AG$97),0)&gt;0,"",第五週!$AG$97),IF(OR(第五週!$AG$98=0,IFERROR(FIND("素-",第五週!$AG$98),0)&gt;0),"",","),IF(IFERROR(FIND("素-",第五週!$AG$98),0)&gt;0,"",第五週!$AG$98),IF(OR(第五週!$AG$99=0,IFERROR(FIND("素-",第五週!$AG$99),0)&gt;0),"",","),IF(IFERROR(FIND("素-",第五週!$AG$99),0)&gt;0,"",第五週!$AG$99),IF(OR(第五週!$AG$100=0,IFERROR(FIND("素-",第五週!$AG$100),0)&gt;0),"",","),IF(IFERROR(FIND("素-",第五週!$AG$100),0)&gt;0,"",第五週!$AG$100))</f>
        <v/>
      </c>
      <c r="F73" s="628"/>
      <c r="G73" s="124" t="str">
        <f>_xlfn.CONCAT(IF(IFERROR(FIND("素-",第五週!$AG$199),0)&gt;0,"",第五週!$AG$199),IF(OR(第五週!$AG$200=0,IFERROR(FIND("素-",第五週!$AG$200),0)&gt;0),"",","),IF(IFERROR(FIND("素-",第五週!$AG$200),0)&gt;0,"",第五週!$AG$200),IF(OR(第五週!$AG$201=0,IFERROR(FIND("素-",第五週!$AG$201),0)&gt;0),"",","),IF(IFERROR(FIND("素-",第五週!$AG$201),0)&gt;0,"",第五週!$AG$201),IF(OR(第五週!$AG$202=0,IFERROR(FIND("素-",第五週!$AG$202),0)&gt;0),"",","),IF(IFERROR(FIND("素-",第五週!$AG$202),0)&gt;0,"",第五週!$AG$202),IF(OR(第五週!$AG$203=0,IFERROR(FIND("素-",第五週!$AG$203),0)&gt;0),"",","),IF(IFERROR(FIND("素-",第五週!$AG$203),0)&gt;0,"",第五週!$AG$203),IF(OR(第五週!$AG$204=0,IFERROR(FIND("素-",第五週!$AG$204),0)&gt;0),"",","),IF(IFERROR(FIND("素-",第五週!$AG$204),0)&gt;0,"",第五週!$AG$204),IF(OR(第五週!$AG$205=0,IFERROR(FIND("素-",第五週!$AG$205),0)&gt;0),"",","),IF(IFERROR(FIND("素-",第五週!$AG$205),0)&gt;0,"",第五週!$AG$205),IF(OR(第五週!$AG$206=0,IFERROR(FIND("素-",第五週!$AG$206),0)&gt;0),"",","),IF(IFERROR(FIND("素-",第五週!$AG$206),0)&gt;0,"",第五週!$AG$206))</f>
        <v/>
      </c>
      <c r="H73" s="626"/>
      <c r="I73" s="626"/>
      <c r="J73" s="662"/>
      <c r="K73" s="662"/>
      <c r="L73" s="662"/>
      <c r="M73" s="662"/>
      <c r="N73" s="662"/>
      <c r="O73" s="662"/>
      <c r="P73" s="664"/>
    </row>
    <row r="74" spans="1:16" ht="50.1" hidden="1" customHeight="1">
      <c r="A74" s="665"/>
      <c r="B74" s="667" t="s">
        <v>28</v>
      </c>
      <c r="C74" s="625"/>
      <c r="D74" s="126"/>
      <c r="E74" s="126"/>
      <c r="F74" s="627"/>
      <c r="G74" s="126"/>
      <c r="H74" s="625"/>
      <c r="I74" s="625"/>
      <c r="J74" s="671"/>
      <c r="K74" s="671"/>
      <c r="L74" s="671"/>
      <c r="M74" s="671"/>
      <c r="N74" s="671"/>
      <c r="O74" s="671"/>
      <c r="P74" s="663">
        <f>IFERROR(J74*70+K74*75+L74*25+M74*45+N74*60+O74*150,"")</f>
        <v>0</v>
      </c>
    </row>
    <row r="75" spans="1:16" s="117" customFormat="1" ht="25.15" hidden="1" customHeight="1">
      <c r="A75" s="666"/>
      <c r="B75" s="668"/>
      <c r="C75" s="626"/>
      <c r="D75" s="124"/>
      <c r="E75" s="124"/>
      <c r="F75" s="628"/>
      <c r="G75" s="124"/>
      <c r="H75" s="626"/>
      <c r="I75" s="626"/>
      <c r="J75" s="672"/>
      <c r="K75" s="672"/>
      <c r="L75" s="672"/>
      <c r="M75" s="672"/>
      <c r="N75" s="672"/>
      <c r="O75" s="672"/>
      <c r="P75" s="664"/>
    </row>
    <row r="76" spans="1:16" ht="50.1" hidden="1" customHeight="1">
      <c r="A76" s="621">
        <f>IF(第六週!$G$2=0,"",第六週!$G$2)</f>
        <v>45733</v>
      </c>
      <c r="B76" s="623" t="s">
        <v>12</v>
      </c>
      <c r="C76" s="639" t="str">
        <f>IF(第六週!$G$4=0,"",第六週!$G$4)</f>
        <v/>
      </c>
      <c r="D76" s="126" t="str">
        <f>IF(第六週!$G$34=0,"",第六週!$G$34)</f>
        <v/>
      </c>
      <c r="E76" s="126" t="str">
        <f>IF(第六週!$G$94=0,"",第六週!$G$94)</f>
        <v/>
      </c>
      <c r="F76" s="627" t="str">
        <f>IF(第六週!$G$184=0,"",第六週!$G$184)</f>
        <v/>
      </c>
      <c r="G76" s="126" t="str">
        <f>IF(第六週!$G$199=0,"",第六週!$G$199)</f>
        <v/>
      </c>
      <c r="H76" s="639" t="str">
        <f>IF(第六週!$G$214=0,"",第六週!$G$214)&amp;+IF(第六週!$G$235=0,"","+")&amp;+IF(第六週!$G$235=0,"",第六週!$G$235)</f>
        <v/>
      </c>
      <c r="I76" s="639" t="str">
        <f>IF(第六週!$G$230=0,"",第六週!$G$230)</f>
        <v/>
      </c>
      <c r="J76" s="631">
        <f>IF(第六週!$BE$1=0,0,第六週!$BE$1)</f>
        <v>0</v>
      </c>
      <c r="K76" s="631">
        <f>IF(第六週!$BF$1=0,0,第六週!$BF$1)</f>
        <v>0</v>
      </c>
      <c r="L76" s="631">
        <f>IF(第六週!$BG$1=0,0,第六週!$BG$1)</f>
        <v>0</v>
      </c>
      <c r="M76" s="631">
        <f>IFERROR(IF(L76="","",2.3+IF(第六週!$BH$1=0,0,第六週!$BH$1)),"")</f>
        <v>2.2999999999999998</v>
      </c>
      <c r="N76" s="631">
        <f>IF(第六週!$BI$1=0,0,第六週!$BI$1)</f>
        <v>0</v>
      </c>
      <c r="O76" s="631">
        <f>IF(第六週!$BJ$1=0,0,第六週!$BJ$1)</f>
        <v>0</v>
      </c>
      <c r="P76" s="637">
        <f>IFERROR(J76*70+K76*75+L76*25+M76*45+N76*60+O76*150,"")</f>
        <v>103.49999999999999</v>
      </c>
    </row>
    <row r="77" spans="1:16" s="129" customFormat="1" ht="30" hidden="1" customHeight="1" thickBot="1">
      <c r="A77" s="643"/>
      <c r="B77" s="644"/>
      <c r="C77" s="645"/>
      <c r="D77" s="186" t="str">
        <f>_xlfn.CONCAT(IF(IFERROR(FIND("素-",第六週!$H$34),0)&gt;0,"",第六週!$H$34),IF(OR(第六週!$H$35=0,IFERROR(FIND("素-",第六週!$H$35),0)&gt;0),"",","),IF(IFERROR(FIND("素-",第六週!$H$35),0)&gt;0,"",第六週!$H$35),IF(OR(第六週!$H$36=0,IFERROR(FIND("素-",第六週!$H$36),0)&gt;0),"",","),IF(IFERROR(FIND("素-",第六週!$H$36),0)&gt;0,"",第六週!$H$36),IF(OR(第六週!$H$37=0,IFERROR(FIND("素-",第六週!$H$37),0)&gt;0),"",","),IF(IFERROR(FIND("素-",第六週!$H$37),0)&gt;0,"",第六週!$H$37),IF(OR(第六週!$H$38=0,IFERROR(FIND("素-",第六週!$H$38),0)&gt;0),"",","),IF(IFERROR(FIND("素-",第六週!$H$38),0)&gt;0,"",第六週!$H$38),IF(OR(第六週!$H$39=0,IFERROR(FIND("素-",第六週!$H$39),0)&gt;0),"",","),IF(IFERROR(FIND("素-",第六週!$H$39),0)&gt;0,"",第六週!$H$39),IF(OR(第六週!$H$40=0,IFERROR(FIND("素-",第六週!$H$40),0)&gt;0),"",","),IF(IFERROR(FIND("素-",第六週!$H$40),0)&gt;0,"",第六週!$H$40),IF(OR(第六週!$H$41=0,IFERROR(FIND("素-",第六週!$H$41),0)&gt;0),"",","),IF(IFERROR(FIND("素-",第六週!$H$41),0)&gt;0,"",第六週!$H$41),IF(OR(第六週!$H$42=0,IFERROR(FIND("素-",第六週!$H$42),0)&gt;0),"",","),IF(IFERROR(FIND("素-",第六週!$H$42),0)&gt;0,"",第六週!$H$42))</f>
        <v/>
      </c>
      <c r="E77" s="186" t="str">
        <f>_xlfn.CONCAT(IF(IFERROR(FIND("素-",第六週!$H$94),0)&gt;0,"",第六週!$H$94),IF(OR(第六週!$H$95=0,IFERROR(FIND("素-",第六週!$H$95),0)&gt;0),"",","),IF(IFERROR(FIND("素-",第六週!$H$95),0)&gt;0,"",第六週!$H$95),IF(OR(第六週!$H$96=0,IFERROR(FIND("素-",第六週!$H$96),0)&gt;0),"",","),IF(IFERROR(FIND("素-",第六週!$H$96),0)&gt;0,"",第六週!$H$96),IF(OR(第六週!$H$97=0,IFERROR(FIND("素-",第六週!$H$97),0)&gt;0),"",","),IF(IFERROR(FIND("素-",第六週!$H$97),0)&gt;0,"",第六週!$H$97),IF(OR(第六週!$H$98=0,IFERROR(FIND("素-",第六週!$H$98),0)&gt;0),"",","),IF(IFERROR(FIND("素-",第六週!$H$98),0)&gt;0,"",第六週!$H$98),IF(OR(第六週!$H$99=0,IFERROR(FIND("素-",第六週!$H$99),0)&gt;0),"",","),IF(IFERROR(FIND("素-",第六週!$H$99),0)&gt;0,"",第六週!$H$99),IF(OR(第六週!$H$100=0,IFERROR(FIND("素-",第六週!$H$100),0)&gt;0),"",","),IF(IFERROR(FIND("素-",第六週!$H$100),0)&gt;0,"",第六週!$H$100))</f>
        <v/>
      </c>
      <c r="F77" s="646"/>
      <c r="G77" s="186" t="str">
        <f>_xlfn.CONCAT(IF(IFERROR(FIND("素-",第六週!$H$199),0)&gt;0,"",第六週!$H$199),IF(OR(第六週!$H$200=0,IFERROR(FIND("素-",第六週!$H$200),0)&gt;0),"",","),IF(IFERROR(FIND("素-",第六週!$H$200),0)&gt;0,"",第六週!$H$200),IF(OR(第六週!$H$201=0,IFERROR(FIND("素-",第六週!$H$201),0)&gt;0),"",","),IF(IFERROR(FIND("素-",第六週!$H$201),0)&gt;0,"",第六週!$H$201),IF(OR(第六週!$H$202=0,IFERROR(FIND("素-",第六週!$H$202),0)&gt;0),"",","),IF(IFERROR(FIND("素-",第六週!$H$202),0)&gt;0,"",第六週!$H$202),IF(OR(第六週!$H$203=0,IFERROR(FIND("素-",第六週!$H$203),0)&gt;0),"",","),IF(IFERROR(FIND("素-",第六週!$H$203),0)&gt;0,"",第六週!$H$203),IF(OR(第六週!$H$204=0,IFERROR(FIND("素-",第六週!$H$204),0)&gt;0),"",","),IF(IFERROR(FIND("素-",第六週!$H$204),0)&gt;0,"",第六週!$H$204),IF(OR(第六週!$H$205=0,IFERROR(FIND("素-",第六週!$H$205),0)&gt;0),"",","),IF(IFERROR(FIND("素-",第六週!$H$205),0)&gt;0,"",第六週!$H$205),IF(OR(第六週!$H$206=0,IFERROR(FIND("素-",第六週!$H$206),0)&gt;0),"",","),IF(IFERROR(FIND("素-",第六週!$H$206),0)&gt;0,"",第六週!$H$206))</f>
        <v/>
      </c>
      <c r="H77" s="645"/>
      <c r="I77" s="645"/>
      <c r="J77" s="641"/>
      <c r="K77" s="641"/>
      <c r="L77" s="641"/>
      <c r="M77" s="641"/>
      <c r="N77" s="641"/>
      <c r="O77" s="641"/>
      <c r="P77" s="642"/>
    </row>
    <row r="78" spans="1:16" s="484" customFormat="1" ht="71.25" customHeight="1">
      <c r="A78" s="493" t="s">
        <v>193</v>
      </c>
      <c r="B78" s="481"/>
      <c r="C78" s="481"/>
      <c r="D78" s="481"/>
      <c r="E78" s="493" t="s">
        <v>191</v>
      </c>
      <c r="F78" s="481"/>
      <c r="G78" s="481"/>
      <c r="H78" s="481"/>
      <c r="I78" s="481"/>
      <c r="J78" s="493" t="s">
        <v>192</v>
      </c>
      <c r="K78" s="481"/>
      <c r="L78" s="482"/>
      <c r="M78" s="482"/>
      <c r="N78" s="482"/>
      <c r="O78" s="482"/>
      <c r="P78" s="483"/>
    </row>
    <row r="79" spans="1:16" ht="36.6" customHeight="1">
      <c r="A79" s="669" t="s">
        <v>194</v>
      </c>
      <c r="B79" s="670"/>
      <c r="C79" s="670"/>
      <c r="D79" s="670"/>
      <c r="E79" s="670"/>
      <c r="F79" s="670"/>
      <c r="G79" s="670"/>
      <c r="H79" s="670"/>
      <c r="I79" s="670"/>
      <c r="J79" s="670"/>
      <c r="K79" s="670"/>
      <c r="L79" s="670"/>
      <c r="M79" s="670"/>
      <c r="N79" s="670"/>
      <c r="O79" s="670"/>
      <c r="P79" s="499"/>
    </row>
    <row r="80" spans="1:16">
      <c r="I80" s="125"/>
    </row>
    <row r="81" hidden="1"/>
  </sheetData>
  <mergeCells count="471">
    <mergeCell ref="H76:H77"/>
    <mergeCell ref="J76:J77"/>
    <mergeCell ref="I76:I77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J8:J9"/>
    <mergeCell ref="H10:H11"/>
    <mergeCell ref="J10:J11"/>
    <mergeCell ref="H12:H13"/>
    <mergeCell ref="J12:J13"/>
    <mergeCell ref="A79:O79"/>
    <mergeCell ref="K74:K75"/>
    <mergeCell ref="L74:L75"/>
    <mergeCell ref="M74:M75"/>
    <mergeCell ref="N74:N75"/>
    <mergeCell ref="O74:O75"/>
    <mergeCell ref="P74:P75"/>
    <mergeCell ref="A74:A75"/>
    <mergeCell ref="B74:B75"/>
    <mergeCell ref="C74:C75"/>
    <mergeCell ref="F74:F75"/>
    <mergeCell ref="H74:H75"/>
    <mergeCell ref="J74:J75"/>
    <mergeCell ref="I74:I75"/>
    <mergeCell ref="K76:K77"/>
    <mergeCell ref="L76:L77"/>
    <mergeCell ref="M76:M77"/>
    <mergeCell ref="N76:N77"/>
    <mergeCell ref="O76:O77"/>
    <mergeCell ref="P76:P77"/>
    <mergeCell ref="A76:A77"/>
    <mergeCell ref="B76:B77"/>
    <mergeCell ref="C76:C77"/>
    <mergeCell ref="F76:F77"/>
    <mergeCell ref="K72:K73"/>
    <mergeCell ref="L72:L73"/>
    <mergeCell ref="M72:M73"/>
    <mergeCell ref="N72:N73"/>
    <mergeCell ref="O72:O73"/>
    <mergeCell ref="P72:P73"/>
    <mergeCell ref="A72:A73"/>
    <mergeCell ref="B72:B73"/>
    <mergeCell ref="C72:C73"/>
    <mergeCell ref="F72:F73"/>
    <mergeCell ref="H72:H73"/>
    <mergeCell ref="J72:J73"/>
    <mergeCell ref="I72:I73"/>
    <mergeCell ref="K70:K71"/>
    <mergeCell ref="L70:L71"/>
    <mergeCell ref="M70:M71"/>
    <mergeCell ref="N70:N71"/>
    <mergeCell ref="O70:O71"/>
    <mergeCell ref="P70:P71"/>
    <mergeCell ref="A70:A71"/>
    <mergeCell ref="B70:B71"/>
    <mergeCell ref="C70:C71"/>
    <mergeCell ref="F70:F71"/>
    <mergeCell ref="H70:H71"/>
    <mergeCell ref="J70:J71"/>
    <mergeCell ref="I70:I71"/>
    <mergeCell ref="K68:K69"/>
    <mergeCell ref="L68:L69"/>
    <mergeCell ref="M68:M69"/>
    <mergeCell ref="N68:N69"/>
    <mergeCell ref="O68:O69"/>
    <mergeCell ref="P68:P69"/>
    <mergeCell ref="A68:A69"/>
    <mergeCell ref="B68:B69"/>
    <mergeCell ref="C68:C69"/>
    <mergeCell ref="F68:F69"/>
    <mergeCell ref="H68:H69"/>
    <mergeCell ref="J68:J69"/>
    <mergeCell ref="I68:I69"/>
    <mergeCell ref="K66:K67"/>
    <mergeCell ref="L66:L67"/>
    <mergeCell ref="M66:M67"/>
    <mergeCell ref="N66:N67"/>
    <mergeCell ref="O66:O67"/>
    <mergeCell ref="P66:P67"/>
    <mergeCell ref="A66:A67"/>
    <mergeCell ref="B66:B67"/>
    <mergeCell ref="C66:C67"/>
    <mergeCell ref="F66:F67"/>
    <mergeCell ref="H66:H67"/>
    <mergeCell ref="J66:J67"/>
    <mergeCell ref="I66:I67"/>
    <mergeCell ref="K64:K65"/>
    <mergeCell ref="L64:L65"/>
    <mergeCell ref="M64:M65"/>
    <mergeCell ref="N64:N65"/>
    <mergeCell ref="O64:O65"/>
    <mergeCell ref="P64:P65"/>
    <mergeCell ref="A64:A65"/>
    <mergeCell ref="B64:B65"/>
    <mergeCell ref="C64:C65"/>
    <mergeCell ref="F64:F65"/>
    <mergeCell ref="H64:H65"/>
    <mergeCell ref="J64:J65"/>
    <mergeCell ref="I64:I65"/>
    <mergeCell ref="K62:K63"/>
    <mergeCell ref="L62:L63"/>
    <mergeCell ref="M62:M63"/>
    <mergeCell ref="N62:N63"/>
    <mergeCell ref="O62:O63"/>
    <mergeCell ref="P62:P63"/>
    <mergeCell ref="A62:A63"/>
    <mergeCell ref="B62:B63"/>
    <mergeCell ref="C62:C63"/>
    <mergeCell ref="F62:F63"/>
    <mergeCell ref="H62:H63"/>
    <mergeCell ref="J62:J63"/>
    <mergeCell ref="I62:I63"/>
    <mergeCell ref="K60:K61"/>
    <mergeCell ref="L60:L61"/>
    <mergeCell ref="M60:M61"/>
    <mergeCell ref="N60:N61"/>
    <mergeCell ref="O60:O61"/>
    <mergeCell ref="P60:P61"/>
    <mergeCell ref="A60:A61"/>
    <mergeCell ref="B60:B61"/>
    <mergeCell ref="C60:C61"/>
    <mergeCell ref="F60:F61"/>
    <mergeCell ref="H60:H61"/>
    <mergeCell ref="J60:J61"/>
    <mergeCell ref="I60:I61"/>
    <mergeCell ref="K58:K59"/>
    <mergeCell ref="L58:L59"/>
    <mergeCell ref="M58:M59"/>
    <mergeCell ref="N58:N59"/>
    <mergeCell ref="O58:O59"/>
    <mergeCell ref="P58:P59"/>
    <mergeCell ref="A58:A59"/>
    <mergeCell ref="B58:B59"/>
    <mergeCell ref="C58:C59"/>
    <mergeCell ref="F58:F59"/>
    <mergeCell ref="H58:H59"/>
    <mergeCell ref="J58:J59"/>
    <mergeCell ref="I58:I59"/>
    <mergeCell ref="K56:K57"/>
    <mergeCell ref="L56:L57"/>
    <mergeCell ref="M56:M57"/>
    <mergeCell ref="N56:N57"/>
    <mergeCell ref="O56:O57"/>
    <mergeCell ref="P56:P57"/>
    <mergeCell ref="A56:A57"/>
    <mergeCell ref="B56:B57"/>
    <mergeCell ref="C56:C57"/>
    <mergeCell ref="F56:F57"/>
    <mergeCell ref="H56:H57"/>
    <mergeCell ref="J56:J57"/>
    <mergeCell ref="I56:I57"/>
    <mergeCell ref="K54:K55"/>
    <mergeCell ref="L54:L55"/>
    <mergeCell ref="M54:M55"/>
    <mergeCell ref="N54:N55"/>
    <mergeCell ref="O54:O55"/>
    <mergeCell ref="P54:P55"/>
    <mergeCell ref="A54:A55"/>
    <mergeCell ref="B54:B55"/>
    <mergeCell ref="C54:C55"/>
    <mergeCell ref="F54:F55"/>
    <mergeCell ref="H54:H55"/>
    <mergeCell ref="J54:J55"/>
    <mergeCell ref="I54:I55"/>
    <mergeCell ref="K52:K53"/>
    <mergeCell ref="L52:L53"/>
    <mergeCell ref="M52:M53"/>
    <mergeCell ref="N52:N53"/>
    <mergeCell ref="O52:O53"/>
    <mergeCell ref="P52:P53"/>
    <mergeCell ref="A52:A53"/>
    <mergeCell ref="B52:B53"/>
    <mergeCell ref="C52:C53"/>
    <mergeCell ref="F52:F53"/>
    <mergeCell ref="H52:H53"/>
    <mergeCell ref="J52:J53"/>
    <mergeCell ref="I52:I53"/>
    <mergeCell ref="K50:K51"/>
    <mergeCell ref="L50:L51"/>
    <mergeCell ref="M50:M51"/>
    <mergeCell ref="N50:N51"/>
    <mergeCell ref="O50:O51"/>
    <mergeCell ref="P50:P51"/>
    <mergeCell ref="A50:A51"/>
    <mergeCell ref="B50:B51"/>
    <mergeCell ref="C50:C51"/>
    <mergeCell ref="F50:F51"/>
    <mergeCell ref="H50:H51"/>
    <mergeCell ref="J50:J51"/>
    <mergeCell ref="I50:I51"/>
    <mergeCell ref="K48:K49"/>
    <mergeCell ref="L48:L49"/>
    <mergeCell ref="M48:M49"/>
    <mergeCell ref="N48:N49"/>
    <mergeCell ref="O48:O49"/>
    <mergeCell ref="P48:P49"/>
    <mergeCell ref="A48:A49"/>
    <mergeCell ref="B48:B49"/>
    <mergeCell ref="C48:C49"/>
    <mergeCell ref="F48:F49"/>
    <mergeCell ref="H48:H49"/>
    <mergeCell ref="J48:J49"/>
    <mergeCell ref="I48:I49"/>
    <mergeCell ref="K46:K47"/>
    <mergeCell ref="L46:L47"/>
    <mergeCell ref="M46:M47"/>
    <mergeCell ref="N46:N47"/>
    <mergeCell ref="O46:O47"/>
    <mergeCell ref="P46:P47"/>
    <mergeCell ref="A46:A47"/>
    <mergeCell ref="B46:B47"/>
    <mergeCell ref="C46:C47"/>
    <mergeCell ref="F46:F47"/>
    <mergeCell ref="H46:H47"/>
    <mergeCell ref="J46:J47"/>
    <mergeCell ref="I46:I47"/>
    <mergeCell ref="K44:K45"/>
    <mergeCell ref="L44:L45"/>
    <mergeCell ref="M44:M45"/>
    <mergeCell ref="N44:N45"/>
    <mergeCell ref="O44:O45"/>
    <mergeCell ref="P44:P45"/>
    <mergeCell ref="A44:A45"/>
    <mergeCell ref="B44:B45"/>
    <mergeCell ref="C44:C45"/>
    <mergeCell ref="F44:F45"/>
    <mergeCell ref="H44:H45"/>
    <mergeCell ref="J44:J45"/>
    <mergeCell ref="I44:I45"/>
    <mergeCell ref="K42:K43"/>
    <mergeCell ref="L42:L43"/>
    <mergeCell ref="M42:M43"/>
    <mergeCell ref="N42:N43"/>
    <mergeCell ref="O42:O43"/>
    <mergeCell ref="P42:P43"/>
    <mergeCell ref="A42:A43"/>
    <mergeCell ref="B42:B43"/>
    <mergeCell ref="C42:C43"/>
    <mergeCell ref="F42:F43"/>
    <mergeCell ref="H42:H43"/>
    <mergeCell ref="J42:J43"/>
    <mergeCell ref="I42:I43"/>
    <mergeCell ref="K40:K41"/>
    <mergeCell ref="L40:L41"/>
    <mergeCell ref="M40:M41"/>
    <mergeCell ref="N40:N41"/>
    <mergeCell ref="O40:O41"/>
    <mergeCell ref="P40:P41"/>
    <mergeCell ref="A40:A41"/>
    <mergeCell ref="B40:B41"/>
    <mergeCell ref="C40:C41"/>
    <mergeCell ref="F40:F41"/>
    <mergeCell ref="H40:H41"/>
    <mergeCell ref="J40:J41"/>
    <mergeCell ref="I40:I41"/>
    <mergeCell ref="K38:K39"/>
    <mergeCell ref="L38:L39"/>
    <mergeCell ref="M38:M39"/>
    <mergeCell ref="N38:N39"/>
    <mergeCell ref="O38:O39"/>
    <mergeCell ref="P38:P39"/>
    <mergeCell ref="A38:A39"/>
    <mergeCell ref="B38:B39"/>
    <mergeCell ref="C38:C39"/>
    <mergeCell ref="F38:F39"/>
    <mergeCell ref="H38:H39"/>
    <mergeCell ref="J38:J39"/>
    <mergeCell ref="I38:I39"/>
    <mergeCell ref="K36:K37"/>
    <mergeCell ref="L36:L37"/>
    <mergeCell ref="M36:M37"/>
    <mergeCell ref="N36:N37"/>
    <mergeCell ref="O36:O37"/>
    <mergeCell ref="P36:P37"/>
    <mergeCell ref="A36:A37"/>
    <mergeCell ref="B36:B37"/>
    <mergeCell ref="C36:C37"/>
    <mergeCell ref="F36:F37"/>
    <mergeCell ref="H36:H37"/>
    <mergeCell ref="J36:J37"/>
    <mergeCell ref="I36:I37"/>
    <mergeCell ref="K34:K35"/>
    <mergeCell ref="L34:L35"/>
    <mergeCell ref="M34:M35"/>
    <mergeCell ref="N34:N35"/>
    <mergeCell ref="O34:O35"/>
    <mergeCell ref="P34:P35"/>
    <mergeCell ref="A34:A35"/>
    <mergeCell ref="B34:B35"/>
    <mergeCell ref="C34:C35"/>
    <mergeCell ref="F34:F35"/>
    <mergeCell ref="H34:H35"/>
    <mergeCell ref="J34:J35"/>
    <mergeCell ref="I34:I35"/>
    <mergeCell ref="K32:K33"/>
    <mergeCell ref="L32:L33"/>
    <mergeCell ref="M32:M33"/>
    <mergeCell ref="N32:N33"/>
    <mergeCell ref="O32:O33"/>
    <mergeCell ref="P32:P33"/>
    <mergeCell ref="A32:A33"/>
    <mergeCell ref="B32:B33"/>
    <mergeCell ref="C32:C33"/>
    <mergeCell ref="F32:F33"/>
    <mergeCell ref="H32:H33"/>
    <mergeCell ref="J32:J33"/>
    <mergeCell ref="I32:I33"/>
    <mergeCell ref="K30:K31"/>
    <mergeCell ref="L30:L31"/>
    <mergeCell ref="M30:M31"/>
    <mergeCell ref="N30:N31"/>
    <mergeCell ref="O30:O31"/>
    <mergeCell ref="P30:P31"/>
    <mergeCell ref="A30:A31"/>
    <mergeCell ref="B30:B31"/>
    <mergeCell ref="C30:C31"/>
    <mergeCell ref="F30:F31"/>
    <mergeCell ref="H30:H31"/>
    <mergeCell ref="J30:J31"/>
    <mergeCell ref="I30:I31"/>
    <mergeCell ref="K28:K29"/>
    <mergeCell ref="L28:L29"/>
    <mergeCell ref="M28:M29"/>
    <mergeCell ref="N28:N29"/>
    <mergeCell ref="O28:O29"/>
    <mergeCell ref="P28:P29"/>
    <mergeCell ref="A28:A29"/>
    <mergeCell ref="B28:B29"/>
    <mergeCell ref="C28:C29"/>
    <mergeCell ref="F28:F29"/>
    <mergeCell ref="H28:H29"/>
    <mergeCell ref="J28:J29"/>
    <mergeCell ref="I28:I29"/>
    <mergeCell ref="K26:K27"/>
    <mergeCell ref="L26:L27"/>
    <mergeCell ref="M26:M27"/>
    <mergeCell ref="N26:N27"/>
    <mergeCell ref="O26:O27"/>
    <mergeCell ref="P26:P27"/>
    <mergeCell ref="A26:A27"/>
    <mergeCell ref="B26:B27"/>
    <mergeCell ref="C26:C27"/>
    <mergeCell ref="F26:F27"/>
    <mergeCell ref="H26:H27"/>
    <mergeCell ref="J26:J27"/>
    <mergeCell ref="I26:I27"/>
    <mergeCell ref="K24:K25"/>
    <mergeCell ref="L24:L25"/>
    <mergeCell ref="M24:M25"/>
    <mergeCell ref="N24:N25"/>
    <mergeCell ref="O24:O25"/>
    <mergeCell ref="P24:P25"/>
    <mergeCell ref="A24:A25"/>
    <mergeCell ref="B24:B25"/>
    <mergeCell ref="C24:C25"/>
    <mergeCell ref="F24:F25"/>
    <mergeCell ref="H24:H25"/>
    <mergeCell ref="J24:J25"/>
    <mergeCell ref="I24:I25"/>
    <mergeCell ref="K22:K23"/>
    <mergeCell ref="L22:L23"/>
    <mergeCell ref="M22:M23"/>
    <mergeCell ref="N22:N23"/>
    <mergeCell ref="O22:O23"/>
    <mergeCell ref="P22:P23"/>
    <mergeCell ref="A22:A23"/>
    <mergeCell ref="B22:B23"/>
    <mergeCell ref="C22:C23"/>
    <mergeCell ref="F22:F23"/>
    <mergeCell ref="H22:H23"/>
    <mergeCell ref="J22:J23"/>
    <mergeCell ref="K20:K21"/>
    <mergeCell ref="L20:L21"/>
    <mergeCell ref="M20:M21"/>
    <mergeCell ref="N20:N21"/>
    <mergeCell ref="O20:O21"/>
    <mergeCell ref="P20:P21"/>
    <mergeCell ref="A20:A21"/>
    <mergeCell ref="B20:B21"/>
    <mergeCell ref="C20:C21"/>
    <mergeCell ref="F20:F21"/>
    <mergeCell ref="H20:H21"/>
    <mergeCell ref="J20:J21"/>
    <mergeCell ref="K18:K19"/>
    <mergeCell ref="L18:L19"/>
    <mergeCell ref="M18:M19"/>
    <mergeCell ref="N18:N19"/>
    <mergeCell ref="O18:O19"/>
    <mergeCell ref="P18:P19"/>
    <mergeCell ref="A18:A19"/>
    <mergeCell ref="B18:B19"/>
    <mergeCell ref="C18:C19"/>
    <mergeCell ref="F18:F19"/>
    <mergeCell ref="H18:H19"/>
    <mergeCell ref="J18:J19"/>
    <mergeCell ref="K16:K17"/>
    <mergeCell ref="L16:L17"/>
    <mergeCell ref="M16:M17"/>
    <mergeCell ref="N16:N17"/>
    <mergeCell ref="O16:O17"/>
    <mergeCell ref="P16:P17"/>
    <mergeCell ref="A16:A17"/>
    <mergeCell ref="B16:B17"/>
    <mergeCell ref="C16:C17"/>
    <mergeCell ref="F16:F17"/>
    <mergeCell ref="H16:H17"/>
    <mergeCell ref="J16:J17"/>
    <mergeCell ref="N10:N11"/>
    <mergeCell ref="O10:O11"/>
    <mergeCell ref="P10:P11"/>
    <mergeCell ref="O8:O9"/>
    <mergeCell ref="P8:P9"/>
    <mergeCell ref="A14:A15"/>
    <mergeCell ref="B14:B15"/>
    <mergeCell ref="C14:C15"/>
    <mergeCell ref="F14:F15"/>
    <mergeCell ref="H14:H15"/>
    <mergeCell ref="J14:J15"/>
    <mergeCell ref="N12:N13"/>
    <mergeCell ref="O12:O13"/>
    <mergeCell ref="K14:K15"/>
    <mergeCell ref="L14:L15"/>
    <mergeCell ref="M14:M15"/>
    <mergeCell ref="N14:N15"/>
    <mergeCell ref="O14:O15"/>
    <mergeCell ref="P14:P15"/>
    <mergeCell ref="P12:P13"/>
    <mergeCell ref="A12:A13"/>
    <mergeCell ref="B12:B13"/>
    <mergeCell ref="C12:C13"/>
    <mergeCell ref="F12:F13"/>
    <mergeCell ref="K10:K11"/>
    <mergeCell ref="L10:L11"/>
    <mergeCell ref="M10:M11"/>
    <mergeCell ref="A10:A11"/>
    <mergeCell ref="B10:B11"/>
    <mergeCell ref="C10:C11"/>
    <mergeCell ref="F10:F11"/>
    <mergeCell ref="K12:K13"/>
    <mergeCell ref="L12:L13"/>
    <mergeCell ref="M12:M13"/>
    <mergeCell ref="A3:P3"/>
    <mergeCell ref="A4:P4"/>
    <mergeCell ref="A6:A7"/>
    <mergeCell ref="B6:B7"/>
    <mergeCell ref="C6:C7"/>
    <mergeCell ref="F6:F7"/>
    <mergeCell ref="H6:H7"/>
    <mergeCell ref="J6:J7"/>
    <mergeCell ref="K6:K7"/>
    <mergeCell ref="L6:L7"/>
    <mergeCell ref="O6:O7"/>
    <mergeCell ref="P6:P7"/>
    <mergeCell ref="A8:A9"/>
    <mergeCell ref="B8:B9"/>
    <mergeCell ref="C8:C9"/>
    <mergeCell ref="F8:F9"/>
    <mergeCell ref="H8:H9"/>
    <mergeCell ref="M8:M9"/>
    <mergeCell ref="N8:N9"/>
    <mergeCell ref="K8:K9"/>
    <mergeCell ref="M6:M7"/>
    <mergeCell ref="N6:N7"/>
    <mergeCell ref="L8:L9"/>
  </mergeCells>
  <phoneticPr fontId="20" type="noConversion"/>
  <printOptions horizontalCentered="1"/>
  <pageMargins left="0.19685039370078741" right="0.19685039370078741" top="0.19685039370078741" bottom="0.19685039370078741" header="0.31496062992125984" footer="0.31496062992125984"/>
  <pageSetup paperSize="12" scale="35" firstPageNumber="198" orientation="portrait" useFirstPageNumber="1" r:id="rId1"/>
  <headerFooter>
    <oddFooter>&amp;C&amp;22&amp;P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CP276"/>
  <sheetViews>
    <sheetView showZeros="0" zoomScale="55" zoomScaleNormal="55" workbookViewId="0">
      <pane ySplit="3" topLeftCell="A4" activePane="bottomLeft" state="frozen"/>
      <selection activeCell="AD41" sqref="AD41"/>
      <selection pane="bottomLeft" activeCell="R101" sqref="R101"/>
    </sheetView>
  </sheetViews>
  <sheetFormatPr defaultColWidth="9" defaultRowHeight="16.5"/>
  <cols>
    <col min="1" max="1" width="3.625" style="59" customWidth="1"/>
    <col min="2" max="2" width="5.625" style="59" hidden="1" customWidth="1"/>
    <col min="3" max="6" width="7.625" style="59" hidden="1" customWidth="1"/>
    <col min="7" max="7" width="5.625" style="59" customWidth="1"/>
    <col min="8" max="8" width="14.75" style="59" customWidth="1"/>
    <col min="9" max="11" width="7.625" style="59" customWidth="1"/>
    <col min="12" max="12" width="5.625" style="59" customWidth="1"/>
    <col min="13" max="13" width="14.75" style="59" customWidth="1"/>
    <col min="14" max="14" width="9.25" style="59" customWidth="1"/>
    <col min="15" max="16" width="7.625" style="59" customWidth="1"/>
    <col min="17" max="17" width="5.625" style="59" customWidth="1"/>
    <col min="18" max="18" width="14.75" style="59" customWidth="1"/>
    <col min="19" max="21" width="7.625" style="59" customWidth="1"/>
    <col min="22" max="22" width="5.625" style="59" customWidth="1"/>
    <col min="23" max="23" width="14.75" style="59" customWidth="1"/>
    <col min="24" max="24" width="9.625" style="59" customWidth="1"/>
    <col min="25" max="26" width="7.625" style="59" customWidth="1"/>
    <col min="27" max="27" width="5.625" style="59" customWidth="1"/>
    <col min="28" max="28" width="14.75" style="59" customWidth="1"/>
    <col min="29" max="31" width="7.625" style="59" customWidth="1"/>
    <col min="32" max="32" width="5.625" style="16" hidden="1" customWidth="1"/>
    <col min="33" max="36" width="7.625" style="16" hidden="1" customWidth="1"/>
    <col min="37" max="37" width="8.25" customWidth="1"/>
    <col min="38" max="38" width="9" customWidth="1"/>
    <col min="39" max="39" width="6.25" customWidth="1"/>
    <col min="40" max="40" width="9" customWidth="1"/>
    <col min="42" max="42" width="6.25" customWidth="1"/>
    <col min="45" max="45" width="6.25" customWidth="1"/>
    <col min="47" max="47" width="9" customWidth="1"/>
    <col min="48" max="48" width="6.625" customWidth="1"/>
    <col min="51" max="51" width="6.625" customWidth="1"/>
    <col min="54" max="54" width="6.625" customWidth="1"/>
    <col min="56" max="56" width="10.625" customWidth="1"/>
    <col min="57" max="92" width="4" customWidth="1"/>
    <col min="95" max="16384" width="9" style="16"/>
  </cols>
  <sheetData>
    <row r="1" spans="1:94" s="1" customFormat="1" ht="26.25" customHeight="1" thickBot="1">
      <c r="A1" s="749" t="str">
        <f>菜單總表!$A$3&amp;+YEAR(G2)-1911&amp;+" 年 "&amp;+MONTH(G2)&amp;+" 月 "&amp;+"第"&amp;+ROUND(DAY(AA2)/7+1,0)-2&amp;+"週午餐菜單"</f>
        <v>基隆市安樂區武崙國小&amp;隆聖國小&amp;附設幼兒園學童午餐共廚群組114 年 2 月 第1週午餐菜單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  <c r="AA1" s="749"/>
      <c r="AB1" s="749"/>
      <c r="AC1" s="749"/>
      <c r="AD1" s="749"/>
      <c r="AE1" s="749"/>
      <c r="AF1" s="749"/>
      <c r="AG1" s="749"/>
      <c r="AH1" s="749"/>
      <c r="AI1" s="749"/>
      <c r="AJ1" s="749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</row>
    <row r="2" spans="1:94" s="1" customFormat="1" ht="18" customHeight="1">
      <c r="A2" s="744"/>
      <c r="B2" s="726">
        <v>44290</v>
      </c>
      <c r="C2" s="727"/>
      <c r="D2" s="293" t="s">
        <v>80</v>
      </c>
      <c r="E2" s="294"/>
      <c r="F2" s="295" t="s">
        <v>81</v>
      </c>
      <c r="G2" s="726">
        <v>45698</v>
      </c>
      <c r="H2" s="727"/>
      <c r="I2" s="296" t="s">
        <v>12</v>
      </c>
      <c r="J2" s="297"/>
      <c r="K2" s="295" t="s">
        <v>81</v>
      </c>
      <c r="L2" s="726">
        <f>DATE(YEAR(G2),MONTH(G2),DAY(G2)+1)</f>
        <v>45699</v>
      </c>
      <c r="M2" s="727"/>
      <c r="N2" s="293" t="s">
        <v>13</v>
      </c>
      <c r="O2" s="297">
        <v>1521</v>
      </c>
      <c r="P2" s="295" t="s">
        <v>81</v>
      </c>
      <c r="Q2" s="726">
        <f>DATE(YEAR(L2),MONTH(L2),DAY(L2)+1)</f>
        <v>45700</v>
      </c>
      <c r="R2" s="727"/>
      <c r="S2" s="293" t="s">
        <v>14</v>
      </c>
      <c r="T2" s="297">
        <v>1517</v>
      </c>
      <c r="U2" s="295" t="s">
        <v>81</v>
      </c>
      <c r="V2" s="726">
        <f>DATE(YEAR(Q2),MONTH(Q2),DAY(Q2)+1)</f>
        <v>45701</v>
      </c>
      <c r="W2" s="727"/>
      <c r="X2" s="293" t="s">
        <v>15</v>
      </c>
      <c r="Y2" s="297">
        <v>1519</v>
      </c>
      <c r="Z2" s="295" t="s">
        <v>81</v>
      </c>
      <c r="AA2" s="726">
        <f>DATE(YEAR(V2),MONTH(V2),DAY(V2)+1)</f>
        <v>45702</v>
      </c>
      <c r="AB2" s="727"/>
      <c r="AC2" s="293" t="s">
        <v>82</v>
      </c>
      <c r="AD2" s="297">
        <v>1518</v>
      </c>
      <c r="AE2" s="295" t="s">
        <v>81</v>
      </c>
      <c r="AF2" s="726"/>
      <c r="AG2" s="727"/>
      <c r="AH2" s="293" t="s">
        <v>83</v>
      </c>
      <c r="AI2" s="294">
        <v>0</v>
      </c>
      <c r="AJ2" s="295" t="s">
        <v>81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</row>
    <row r="3" spans="1:94" s="1" customFormat="1" ht="18" customHeight="1" thickBot="1">
      <c r="A3" s="745"/>
      <c r="B3" s="298" t="s">
        <v>84</v>
      </c>
      <c r="C3" s="299" t="s">
        <v>85</v>
      </c>
      <c r="D3" s="299" t="s">
        <v>86</v>
      </c>
      <c r="E3" s="300" t="s">
        <v>87</v>
      </c>
      <c r="F3" s="301" t="s">
        <v>88</v>
      </c>
      <c r="G3" s="298" t="s">
        <v>84</v>
      </c>
      <c r="H3" s="302" t="s">
        <v>85</v>
      </c>
      <c r="I3" s="302" t="s">
        <v>86</v>
      </c>
      <c r="J3" s="302" t="s">
        <v>87</v>
      </c>
      <c r="K3" s="303" t="s">
        <v>88</v>
      </c>
      <c r="L3" s="298" t="s">
        <v>84</v>
      </c>
      <c r="M3" s="300" t="s">
        <v>85</v>
      </c>
      <c r="N3" s="300" t="s">
        <v>86</v>
      </c>
      <c r="O3" s="300" t="s">
        <v>87</v>
      </c>
      <c r="P3" s="301" t="s">
        <v>88</v>
      </c>
      <c r="Q3" s="298" t="s">
        <v>84</v>
      </c>
      <c r="R3" s="300" t="s">
        <v>85</v>
      </c>
      <c r="S3" s="300" t="s">
        <v>86</v>
      </c>
      <c r="T3" s="300" t="s">
        <v>87</v>
      </c>
      <c r="U3" s="301" t="s">
        <v>88</v>
      </c>
      <c r="V3" s="298" t="s">
        <v>84</v>
      </c>
      <c r="W3" s="300" t="s">
        <v>85</v>
      </c>
      <c r="X3" s="300" t="s">
        <v>86</v>
      </c>
      <c r="Y3" s="300" t="s">
        <v>87</v>
      </c>
      <c r="Z3" s="301" t="s">
        <v>88</v>
      </c>
      <c r="AA3" s="298" t="s">
        <v>84</v>
      </c>
      <c r="AB3" s="300" t="s">
        <v>85</v>
      </c>
      <c r="AC3" s="300" t="s">
        <v>86</v>
      </c>
      <c r="AD3" s="300" t="s">
        <v>87</v>
      </c>
      <c r="AE3" s="301" t="s">
        <v>88</v>
      </c>
      <c r="AF3" s="298" t="s">
        <v>84</v>
      </c>
      <c r="AG3" s="300" t="s">
        <v>85</v>
      </c>
      <c r="AH3" s="300" t="s">
        <v>86</v>
      </c>
      <c r="AI3" s="300" t="s">
        <v>87</v>
      </c>
      <c r="AJ3" s="301" t="s">
        <v>88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 s="1" customFormat="1" ht="18" customHeight="1">
      <c r="A4" s="742" t="s">
        <v>22</v>
      </c>
      <c r="B4" s="723"/>
      <c r="C4" s="85"/>
      <c r="D4" s="65"/>
      <c r="E4" s="304"/>
      <c r="F4" s="188"/>
      <c r="G4" s="720"/>
      <c r="H4" s="410"/>
      <c r="I4" s="411"/>
      <c r="J4" s="412"/>
      <c r="K4" s="413"/>
      <c r="L4" s="720" t="s">
        <v>126</v>
      </c>
      <c r="M4" s="410" t="s">
        <v>155</v>
      </c>
      <c r="N4" s="411" t="s">
        <v>90</v>
      </c>
      <c r="O4" s="412">
        <f>ROUND(87.5*O$2/1000,0)</f>
        <v>133</v>
      </c>
      <c r="P4" s="413" t="s">
        <v>38</v>
      </c>
      <c r="Q4" s="756" t="s">
        <v>276</v>
      </c>
      <c r="R4" s="520" t="s">
        <v>276</v>
      </c>
      <c r="S4" s="501"/>
      <c r="T4" s="521">
        <f>ROUND(125*T$2/1000,0)</f>
        <v>190</v>
      </c>
      <c r="U4" s="503" t="s">
        <v>38</v>
      </c>
      <c r="V4" s="720" t="s">
        <v>145</v>
      </c>
      <c r="W4" s="410" t="s">
        <v>89</v>
      </c>
      <c r="X4" s="411" t="s">
        <v>90</v>
      </c>
      <c r="Y4" s="412">
        <f>ROUND(94*Y$2/1000,0)</f>
        <v>143</v>
      </c>
      <c r="Z4" s="413" t="s">
        <v>38</v>
      </c>
      <c r="AA4" s="720" t="s">
        <v>145</v>
      </c>
      <c r="AB4" s="410" t="s">
        <v>89</v>
      </c>
      <c r="AC4" s="411" t="s">
        <v>90</v>
      </c>
      <c r="AD4" s="412">
        <f>ROUND(94*AD$2/1000,0)</f>
        <v>143</v>
      </c>
      <c r="AE4" s="413" t="s">
        <v>38</v>
      </c>
      <c r="AF4" s="723"/>
      <c r="AG4" s="85"/>
      <c r="AH4" s="65"/>
      <c r="AI4" s="304"/>
      <c r="AJ4" s="188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 s="1" customFormat="1" ht="18" customHeight="1" thickBot="1">
      <c r="A5" s="743"/>
      <c r="B5" s="724"/>
      <c r="C5" s="93"/>
      <c r="D5" s="94"/>
      <c r="E5" s="219"/>
      <c r="F5" s="220"/>
      <c r="G5" s="721"/>
      <c r="H5" s="414"/>
      <c r="I5" s="415"/>
      <c r="J5" s="416"/>
      <c r="K5" s="417"/>
      <c r="L5" s="721"/>
      <c r="M5" s="414" t="s">
        <v>156</v>
      </c>
      <c r="N5" s="415" t="s">
        <v>90</v>
      </c>
      <c r="O5" s="416">
        <f>ROUND(6.5*O$2/1000,0)</f>
        <v>10</v>
      </c>
      <c r="P5" s="417" t="s">
        <v>38</v>
      </c>
      <c r="Q5" s="757"/>
      <c r="R5" s="534"/>
      <c r="S5" s="539"/>
      <c r="T5" s="540"/>
      <c r="U5" s="541"/>
      <c r="V5" s="721"/>
      <c r="W5" s="414"/>
      <c r="X5" s="415"/>
      <c r="Y5" s="416"/>
      <c r="Z5" s="417"/>
      <c r="AA5" s="721"/>
      <c r="AB5" s="414"/>
      <c r="AC5" s="415"/>
      <c r="AD5" s="416"/>
      <c r="AE5" s="417"/>
      <c r="AF5" s="724"/>
      <c r="AG5" s="93"/>
      <c r="AH5" s="94"/>
      <c r="AI5" s="219"/>
      <c r="AJ5" s="220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 s="1" customFormat="1" ht="18" hidden="1" customHeight="1">
      <c r="A6" s="743"/>
      <c r="B6" s="724"/>
      <c r="C6" s="93"/>
      <c r="D6" s="94"/>
      <c r="E6" s="219"/>
      <c r="F6" s="220"/>
      <c r="G6" s="721"/>
      <c r="H6" s="418"/>
      <c r="I6" s="419"/>
      <c r="J6" s="420"/>
      <c r="K6" s="421"/>
      <c r="L6" s="721"/>
      <c r="M6" s="418"/>
      <c r="N6" s="419"/>
      <c r="O6" s="420"/>
      <c r="P6" s="421"/>
      <c r="Q6" s="757"/>
      <c r="R6" s="522"/>
      <c r="S6" s="505"/>
      <c r="T6" s="542"/>
      <c r="U6" s="543"/>
      <c r="V6" s="721"/>
      <c r="W6" s="418"/>
      <c r="X6" s="419"/>
      <c r="Y6" s="420"/>
      <c r="Z6" s="421"/>
      <c r="AA6" s="721"/>
      <c r="AB6" s="418"/>
      <c r="AC6" s="419"/>
      <c r="AD6" s="420"/>
      <c r="AE6" s="421"/>
      <c r="AF6" s="724"/>
      <c r="AG6" s="93"/>
      <c r="AH6" s="94"/>
      <c r="AI6" s="219"/>
      <c r="AJ6" s="220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s="1" customFormat="1" ht="18" hidden="1" customHeight="1">
      <c r="A7" s="743"/>
      <c r="B7" s="724"/>
      <c r="C7" s="93"/>
      <c r="D7" s="94"/>
      <c r="E7" s="219"/>
      <c r="F7" s="220"/>
      <c r="G7" s="721"/>
      <c r="H7" s="418"/>
      <c r="I7" s="419"/>
      <c r="J7" s="420"/>
      <c r="K7" s="421"/>
      <c r="L7" s="721"/>
      <c r="M7" s="418"/>
      <c r="N7" s="419"/>
      <c r="O7" s="420"/>
      <c r="P7" s="421"/>
      <c r="Q7" s="757"/>
      <c r="R7" s="522"/>
      <c r="S7" s="505"/>
      <c r="T7" s="542"/>
      <c r="U7" s="543"/>
      <c r="V7" s="721"/>
      <c r="W7" s="418"/>
      <c r="X7" s="419"/>
      <c r="Y7" s="420"/>
      <c r="Z7" s="421"/>
      <c r="AA7" s="721"/>
      <c r="AB7" s="418"/>
      <c r="AC7" s="419"/>
      <c r="AD7" s="420"/>
      <c r="AE7" s="421"/>
      <c r="AF7" s="724"/>
      <c r="AG7" s="93"/>
      <c r="AH7" s="94"/>
      <c r="AI7" s="219"/>
      <c r="AJ7" s="220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s="1" customFormat="1" ht="18" hidden="1" customHeight="1">
      <c r="A8" s="743"/>
      <c r="B8" s="724"/>
      <c r="C8" s="93"/>
      <c r="D8" s="94"/>
      <c r="E8" s="219"/>
      <c r="F8" s="220"/>
      <c r="G8" s="721"/>
      <c r="H8" s="418"/>
      <c r="I8" s="419"/>
      <c r="J8" s="420"/>
      <c r="K8" s="421"/>
      <c r="L8" s="721"/>
      <c r="M8" s="418"/>
      <c r="N8" s="419"/>
      <c r="O8" s="420"/>
      <c r="P8" s="421"/>
      <c r="Q8" s="757"/>
      <c r="R8" s="522"/>
      <c r="S8" s="505"/>
      <c r="T8" s="542"/>
      <c r="U8" s="543"/>
      <c r="V8" s="721"/>
      <c r="W8" s="418"/>
      <c r="X8" s="419"/>
      <c r="Y8" s="420"/>
      <c r="Z8" s="421"/>
      <c r="AA8" s="721"/>
      <c r="AB8" s="418"/>
      <c r="AC8" s="419"/>
      <c r="AD8" s="420"/>
      <c r="AE8" s="421"/>
      <c r="AF8" s="724"/>
      <c r="AG8" s="93"/>
      <c r="AH8" s="94"/>
      <c r="AI8" s="219"/>
      <c r="AJ8" s="220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s="1" customFormat="1" ht="18" hidden="1" customHeight="1">
      <c r="A9" s="743"/>
      <c r="B9" s="724"/>
      <c r="C9" s="93"/>
      <c r="D9" s="94"/>
      <c r="E9" s="219"/>
      <c r="F9" s="220"/>
      <c r="G9" s="721"/>
      <c r="H9" s="418"/>
      <c r="I9" s="419"/>
      <c r="J9" s="420"/>
      <c r="K9" s="421"/>
      <c r="L9" s="721"/>
      <c r="M9" s="418"/>
      <c r="N9" s="419"/>
      <c r="O9" s="420"/>
      <c r="P9" s="421"/>
      <c r="Q9" s="757"/>
      <c r="R9" s="522"/>
      <c r="S9" s="505"/>
      <c r="T9" s="542"/>
      <c r="U9" s="543"/>
      <c r="V9" s="721"/>
      <c r="W9" s="418"/>
      <c r="X9" s="419"/>
      <c r="Y9" s="420"/>
      <c r="Z9" s="421"/>
      <c r="AA9" s="721"/>
      <c r="AB9" s="418"/>
      <c r="AC9" s="419"/>
      <c r="AD9" s="420"/>
      <c r="AE9" s="421"/>
      <c r="AF9" s="724"/>
      <c r="AG9" s="93"/>
      <c r="AH9" s="94"/>
      <c r="AI9" s="219"/>
      <c r="AJ9" s="220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 s="1" customFormat="1" ht="18" hidden="1" customHeight="1">
      <c r="A10" s="743"/>
      <c r="B10" s="724"/>
      <c r="C10" s="93"/>
      <c r="D10" s="94"/>
      <c r="E10" s="219"/>
      <c r="F10" s="220"/>
      <c r="G10" s="721"/>
      <c r="H10" s="418"/>
      <c r="I10" s="419"/>
      <c r="J10" s="420"/>
      <c r="K10" s="421"/>
      <c r="L10" s="721"/>
      <c r="M10" s="418"/>
      <c r="N10" s="419"/>
      <c r="O10" s="420"/>
      <c r="P10" s="421"/>
      <c r="Q10" s="757"/>
      <c r="R10" s="522"/>
      <c r="S10" s="505"/>
      <c r="T10" s="542"/>
      <c r="U10" s="543"/>
      <c r="V10" s="721"/>
      <c r="W10" s="418"/>
      <c r="X10" s="419"/>
      <c r="Y10" s="420"/>
      <c r="Z10" s="421"/>
      <c r="AA10" s="721"/>
      <c r="AB10" s="418"/>
      <c r="AC10" s="419"/>
      <c r="AD10" s="420"/>
      <c r="AE10" s="421"/>
      <c r="AF10" s="724"/>
      <c r="AG10" s="93"/>
      <c r="AH10" s="94"/>
      <c r="AI10" s="219"/>
      <c r="AJ10" s="22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 s="1" customFormat="1" ht="18" hidden="1" customHeight="1">
      <c r="A11" s="743"/>
      <c r="B11" s="724"/>
      <c r="C11" s="93"/>
      <c r="D11" s="94"/>
      <c r="E11" s="219"/>
      <c r="F11" s="220"/>
      <c r="G11" s="721"/>
      <c r="H11" s="418"/>
      <c r="I11" s="419"/>
      <c r="J11" s="420"/>
      <c r="K11" s="421"/>
      <c r="L11" s="721"/>
      <c r="M11" s="418"/>
      <c r="N11" s="419"/>
      <c r="O11" s="420"/>
      <c r="P11" s="421"/>
      <c r="Q11" s="757"/>
      <c r="R11" s="522"/>
      <c r="S11" s="505"/>
      <c r="T11" s="542"/>
      <c r="U11" s="543"/>
      <c r="V11" s="721"/>
      <c r="W11" s="418"/>
      <c r="X11" s="419"/>
      <c r="Y11" s="420"/>
      <c r="Z11" s="421"/>
      <c r="AA11" s="721"/>
      <c r="AB11" s="418"/>
      <c r="AC11" s="419"/>
      <c r="AD11" s="420"/>
      <c r="AE11" s="421"/>
      <c r="AF11" s="724"/>
      <c r="AG11" s="93"/>
      <c r="AH11" s="94"/>
      <c r="AI11" s="219"/>
      <c r="AJ11" s="220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 s="1" customFormat="1" ht="18" hidden="1" customHeight="1">
      <c r="A12" s="743"/>
      <c r="B12" s="724"/>
      <c r="C12" s="93"/>
      <c r="D12" s="94"/>
      <c r="E12" s="219"/>
      <c r="F12" s="220"/>
      <c r="G12" s="721"/>
      <c r="H12" s="418"/>
      <c r="I12" s="419"/>
      <c r="J12" s="420"/>
      <c r="K12" s="421"/>
      <c r="L12" s="721"/>
      <c r="M12" s="418"/>
      <c r="N12" s="419"/>
      <c r="O12" s="420"/>
      <c r="P12" s="421"/>
      <c r="Q12" s="757"/>
      <c r="R12" s="522"/>
      <c r="S12" s="505"/>
      <c r="T12" s="542"/>
      <c r="U12" s="543"/>
      <c r="V12" s="721"/>
      <c r="W12" s="418"/>
      <c r="X12" s="419"/>
      <c r="Y12" s="420"/>
      <c r="Z12" s="421"/>
      <c r="AA12" s="721"/>
      <c r="AB12" s="418"/>
      <c r="AC12" s="419"/>
      <c r="AD12" s="420"/>
      <c r="AE12" s="421"/>
      <c r="AF12" s="724"/>
      <c r="AG12" s="93"/>
      <c r="AH12" s="94"/>
      <c r="AI12" s="219"/>
      <c r="AJ12" s="220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 s="1" customFormat="1" ht="18" hidden="1" customHeight="1">
      <c r="A13" s="743"/>
      <c r="B13" s="724"/>
      <c r="C13" s="93"/>
      <c r="D13" s="94"/>
      <c r="E13" s="219"/>
      <c r="F13" s="220"/>
      <c r="G13" s="721"/>
      <c r="H13" s="418"/>
      <c r="I13" s="419"/>
      <c r="J13" s="420"/>
      <c r="K13" s="421"/>
      <c r="L13" s="721"/>
      <c r="M13" s="418"/>
      <c r="N13" s="419"/>
      <c r="O13" s="420"/>
      <c r="P13" s="421"/>
      <c r="Q13" s="757"/>
      <c r="R13" s="522"/>
      <c r="S13" s="505"/>
      <c r="T13" s="542"/>
      <c r="U13" s="543"/>
      <c r="V13" s="721"/>
      <c r="W13" s="418"/>
      <c r="X13" s="419"/>
      <c r="Y13" s="420"/>
      <c r="Z13" s="421"/>
      <c r="AA13" s="721"/>
      <c r="AB13" s="418"/>
      <c r="AC13" s="419"/>
      <c r="AD13" s="420"/>
      <c r="AE13" s="421"/>
      <c r="AF13" s="724"/>
      <c r="AG13" s="93"/>
      <c r="AH13" s="94"/>
      <c r="AI13" s="219"/>
      <c r="AJ13" s="220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 s="1" customFormat="1" ht="18" hidden="1" customHeight="1">
      <c r="A14" s="743"/>
      <c r="B14" s="724"/>
      <c r="C14" s="93"/>
      <c r="D14" s="94"/>
      <c r="E14" s="219"/>
      <c r="F14" s="220"/>
      <c r="G14" s="721"/>
      <c r="H14" s="418"/>
      <c r="I14" s="419"/>
      <c r="J14" s="420"/>
      <c r="K14" s="421"/>
      <c r="L14" s="721"/>
      <c r="M14" s="418"/>
      <c r="N14" s="419"/>
      <c r="O14" s="420"/>
      <c r="P14" s="421"/>
      <c r="Q14" s="757"/>
      <c r="R14" s="522"/>
      <c r="S14" s="505"/>
      <c r="T14" s="542"/>
      <c r="U14" s="543"/>
      <c r="V14" s="721"/>
      <c r="W14" s="418"/>
      <c r="X14" s="419"/>
      <c r="Y14" s="420"/>
      <c r="Z14" s="421"/>
      <c r="AA14" s="721"/>
      <c r="AB14" s="418"/>
      <c r="AC14" s="419"/>
      <c r="AD14" s="420"/>
      <c r="AE14" s="421"/>
      <c r="AF14" s="724"/>
      <c r="AG14" s="93"/>
      <c r="AH14" s="94"/>
      <c r="AI14" s="219"/>
      <c r="AJ14" s="220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 s="1" customFormat="1" ht="18" hidden="1" customHeight="1">
      <c r="A15" s="743"/>
      <c r="B15" s="724"/>
      <c r="C15" s="93"/>
      <c r="D15" s="94"/>
      <c r="E15" s="219"/>
      <c r="F15" s="220"/>
      <c r="G15" s="721"/>
      <c r="H15" s="418"/>
      <c r="I15" s="419"/>
      <c r="J15" s="420"/>
      <c r="K15" s="421"/>
      <c r="L15" s="721"/>
      <c r="M15" s="418"/>
      <c r="N15" s="419"/>
      <c r="O15" s="420"/>
      <c r="P15" s="421"/>
      <c r="Q15" s="757"/>
      <c r="R15" s="522"/>
      <c r="S15" s="505"/>
      <c r="T15" s="542"/>
      <c r="U15" s="543"/>
      <c r="V15" s="721"/>
      <c r="W15" s="418"/>
      <c r="X15" s="419"/>
      <c r="Y15" s="420"/>
      <c r="Z15" s="421"/>
      <c r="AA15" s="721"/>
      <c r="AB15" s="418"/>
      <c r="AC15" s="419"/>
      <c r="AD15" s="420"/>
      <c r="AE15" s="421"/>
      <c r="AF15" s="724"/>
      <c r="AG15" s="93"/>
      <c r="AH15" s="94"/>
      <c r="AI15" s="219"/>
      <c r="AJ15" s="220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s="1" customFormat="1" ht="18" hidden="1" customHeight="1">
      <c r="A16" s="743"/>
      <c r="B16" s="724"/>
      <c r="C16" s="93"/>
      <c r="D16" s="94"/>
      <c r="E16" s="219"/>
      <c r="F16" s="220"/>
      <c r="G16" s="721"/>
      <c r="H16" s="418"/>
      <c r="I16" s="419"/>
      <c r="J16" s="420"/>
      <c r="K16" s="421"/>
      <c r="L16" s="721"/>
      <c r="M16" s="418"/>
      <c r="N16" s="419"/>
      <c r="O16" s="420"/>
      <c r="P16" s="421"/>
      <c r="Q16" s="757"/>
      <c r="R16" s="522"/>
      <c r="S16" s="505"/>
      <c r="T16" s="542"/>
      <c r="U16" s="543"/>
      <c r="V16" s="721"/>
      <c r="W16" s="418"/>
      <c r="X16" s="419"/>
      <c r="Y16" s="420"/>
      <c r="Z16" s="421"/>
      <c r="AA16" s="721"/>
      <c r="AB16" s="418"/>
      <c r="AC16" s="419"/>
      <c r="AD16" s="420"/>
      <c r="AE16" s="421"/>
      <c r="AF16" s="724"/>
      <c r="AG16" s="93"/>
      <c r="AH16" s="94"/>
      <c r="AI16" s="219"/>
      <c r="AJ16" s="220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 s="1" customFormat="1" ht="18" hidden="1" customHeight="1">
      <c r="A17" s="743"/>
      <c r="B17" s="724"/>
      <c r="C17" s="93"/>
      <c r="D17" s="94"/>
      <c r="E17" s="219"/>
      <c r="F17" s="220"/>
      <c r="G17" s="721"/>
      <c r="H17" s="418"/>
      <c r="I17" s="419"/>
      <c r="J17" s="420"/>
      <c r="K17" s="421"/>
      <c r="L17" s="721"/>
      <c r="M17" s="418"/>
      <c r="N17" s="419"/>
      <c r="O17" s="420"/>
      <c r="P17" s="421"/>
      <c r="Q17" s="757"/>
      <c r="R17" s="522"/>
      <c r="S17" s="505"/>
      <c r="T17" s="542"/>
      <c r="U17" s="543"/>
      <c r="V17" s="721"/>
      <c r="W17" s="418"/>
      <c r="X17" s="419"/>
      <c r="Y17" s="420"/>
      <c r="Z17" s="421"/>
      <c r="AA17" s="721"/>
      <c r="AB17" s="418"/>
      <c r="AC17" s="419"/>
      <c r="AD17" s="420"/>
      <c r="AE17" s="421"/>
      <c r="AF17" s="724"/>
      <c r="AG17" s="93"/>
      <c r="AH17" s="94"/>
      <c r="AI17" s="219"/>
      <c r="AJ17" s="220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 s="1" customFormat="1" ht="18" hidden="1" customHeight="1" thickBot="1">
      <c r="A18" s="743"/>
      <c r="B18" s="725"/>
      <c r="C18" s="96"/>
      <c r="D18" s="95"/>
      <c r="E18" s="221"/>
      <c r="F18" s="190"/>
      <c r="G18" s="722"/>
      <c r="H18" s="423"/>
      <c r="I18" s="415"/>
      <c r="J18" s="416"/>
      <c r="K18" s="424"/>
      <c r="L18" s="722"/>
      <c r="M18" s="423"/>
      <c r="N18" s="415"/>
      <c r="O18" s="416"/>
      <c r="P18" s="424"/>
      <c r="Q18" s="758"/>
      <c r="R18" s="535"/>
      <c r="S18" s="539"/>
      <c r="T18" s="540"/>
      <c r="U18" s="541"/>
      <c r="V18" s="722"/>
      <c r="W18" s="423"/>
      <c r="X18" s="415"/>
      <c r="Y18" s="416"/>
      <c r="Z18" s="424"/>
      <c r="AA18" s="722"/>
      <c r="AB18" s="423"/>
      <c r="AC18" s="415"/>
      <c r="AD18" s="416"/>
      <c r="AE18" s="424"/>
      <c r="AF18" s="725"/>
      <c r="AG18" s="96"/>
      <c r="AH18" s="95"/>
      <c r="AI18" s="221"/>
      <c r="AJ18" s="190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s="1" customFormat="1" ht="18" hidden="1" customHeight="1">
      <c r="A19" s="731" t="s">
        <v>91</v>
      </c>
      <c r="B19" s="705"/>
      <c r="C19" s="281"/>
      <c r="D19" s="282"/>
      <c r="E19" s="305"/>
      <c r="F19" s="306"/>
      <c r="G19" s="702"/>
      <c r="H19" s="418"/>
      <c r="I19" s="418"/>
      <c r="J19" s="425"/>
      <c r="K19" s="45"/>
      <c r="L19" s="702"/>
      <c r="M19" s="418"/>
      <c r="N19" s="418"/>
      <c r="O19" s="425"/>
      <c r="P19" s="426"/>
      <c r="Q19" s="746"/>
      <c r="R19" s="522"/>
      <c r="S19" s="505"/>
      <c r="T19" s="511"/>
      <c r="U19" s="544"/>
      <c r="V19" s="702"/>
      <c r="W19" s="418"/>
      <c r="X19" s="418"/>
      <c r="Y19" s="425"/>
      <c r="Z19" s="45"/>
      <c r="AA19" s="702"/>
      <c r="AB19" s="418"/>
      <c r="AC19" s="418"/>
      <c r="AD19" s="425"/>
      <c r="AE19" s="45"/>
      <c r="AF19" s="705"/>
      <c r="AG19" s="307"/>
      <c r="AH19" s="279"/>
      <c r="AI19" s="308"/>
      <c r="AJ19" s="306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 s="1" customFormat="1" ht="18" hidden="1" customHeight="1">
      <c r="A20" s="732"/>
      <c r="B20" s="706"/>
      <c r="C20" s="283"/>
      <c r="D20" s="69"/>
      <c r="E20" s="309"/>
      <c r="F20" s="217"/>
      <c r="G20" s="703"/>
      <c r="H20" s="418"/>
      <c r="I20" s="418"/>
      <c r="J20" s="425"/>
      <c r="K20" s="49"/>
      <c r="L20" s="703"/>
      <c r="M20" s="418"/>
      <c r="N20" s="418"/>
      <c r="O20" s="425"/>
      <c r="P20" s="53"/>
      <c r="Q20" s="747"/>
      <c r="R20" s="522"/>
      <c r="S20" s="505"/>
      <c r="T20" s="511"/>
      <c r="U20" s="507"/>
      <c r="V20" s="703"/>
      <c r="W20" s="418"/>
      <c r="X20" s="418"/>
      <c r="Y20" s="425"/>
      <c r="Z20" s="49"/>
      <c r="AA20" s="703"/>
      <c r="AB20" s="418"/>
      <c r="AC20" s="418"/>
      <c r="AD20" s="425"/>
      <c r="AE20" s="49"/>
      <c r="AF20" s="706"/>
      <c r="AG20" s="310"/>
      <c r="AH20" s="280"/>
      <c r="AI20" s="311"/>
      <c r="AJ20" s="217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 s="1" customFormat="1" ht="18" hidden="1" customHeight="1">
      <c r="A21" s="732"/>
      <c r="B21" s="706"/>
      <c r="C21" s="283"/>
      <c r="D21" s="69"/>
      <c r="E21" s="309"/>
      <c r="F21" s="217"/>
      <c r="G21" s="703"/>
      <c r="H21" s="418"/>
      <c r="I21" s="418"/>
      <c r="J21" s="425"/>
      <c r="K21" s="49"/>
      <c r="L21" s="703"/>
      <c r="M21" s="418"/>
      <c r="N21" s="418"/>
      <c r="O21" s="425"/>
      <c r="P21" s="53"/>
      <c r="Q21" s="747"/>
      <c r="R21" s="522"/>
      <c r="S21" s="505"/>
      <c r="T21" s="511"/>
      <c r="U21" s="507"/>
      <c r="V21" s="703"/>
      <c r="W21" s="418"/>
      <c r="X21" s="418"/>
      <c r="Y21" s="425"/>
      <c r="Z21" s="49"/>
      <c r="AA21" s="703"/>
      <c r="AB21" s="418"/>
      <c r="AC21" s="418"/>
      <c r="AD21" s="425"/>
      <c r="AE21" s="49"/>
      <c r="AF21" s="706"/>
      <c r="AG21" s="310"/>
      <c r="AH21" s="280"/>
      <c r="AI21" s="311"/>
      <c r="AJ21" s="217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 s="1" customFormat="1" ht="18" hidden="1" customHeight="1">
      <c r="A22" s="732"/>
      <c r="B22" s="706"/>
      <c r="C22" s="283"/>
      <c r="D22" s="69"/>
      <c r="E22" s="309"/>
      <c r="F22" s="217"/>
      <c r="G22" s="703"/>
      <c r="H22" s="418"/>
      <c r="I22" s="418"/>
      <c r="J22" s="425"/>
      <c r="K22" s="49"/>
      <c r="L22" s="703"/>
      <c r="M22" s="418"/>
      <c r="N22" s="418"/>
      <c r="O22" s="425"/>
      <c r="P22" s="53"/>
      <c r="Q22" s="747"/>
      <c r="R22" s="522"/>
      <c r="S22" s="505"/>
      <c r="T22" s="511"/>
      <c r="U22" s="507"/>
      <c r="V22" s="703"/>
      <c r="W22" s="418"/>
      <c r="X22" s="418"/>
      <c r="Y22" s="425"/>
      <c r="Z22" s="49"/>
      <c r="AA22" s="703"/>
      <c r="AB22" s="418"/>
      <c r="AC22" s="418"/>
      <c r="AD22" s="425"/>
      <c r="AE22" s="49"/>
      <c r="AF22" s="706"/>
      <c r="AG22" s="310"/>
      <c r="AH22" s="280"/>
      <c r="AI22" s="311"/>
      <c r="AJ22" s="217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 s="1" customFormat="1" ht="18" hidden="1" customHeight="1">
      <c r="A23" s="732"/>
      <c r="B23" s="706"/>
      <c r="C23" s="283"/>
      <c r="D23" s="69"/>
      <c r="E23" s="309"/>
      <c r="F23" s="217"/>
      <c r="G23" s="703"/>
      <c r="H23" s="418"/>
      <c r="I23" s="418"/>
      <c r="J23" s="425"/>
      <c r="K23" s="49"/>
      <c r="L23" s="703"/>
      <c r="M23" s="418"/>
      <c r="N23" s="418"/>
      <c r="O23" s="425"/>
      <c r="P23" s="53"/>
      <c r="Q23" s="747"/>
      <c r="R23" s="522"/>
      <c r="S23" s="505"/>
      <c r="T23" s="511"/>
      <c r="U23" s="507"/>
      <c r="V23" s="703"/>
      <c r="W23" s="418"/>
      <c r="X23" s="418"/>
      <c r="Y23" s="425"/>
      <c r="Z23" s="49"/>
      <c r="AA23" s="703"/>
      <c r="AB23" s="418"/>
      <c r="AC23" s="418"/>
      <c r="AD23" s="425"/>
      <c r="AE23" s="49"/>
      <c r="AF23" s="706"/>
      <c r="AG23" s="310"/>
      <c r="AH23" s="280"/>
      <c r="AI23" s="311"/>
      <c r="AJ23" s="217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 s="1" customFormat="1" ht="18" hidden="1" customHeight="1">
      <c r="A24" s="732"/>
      <c r="B24" s="706"/>
      <c r="C24" s="283"/>
      <c r="D24" s="69"/>
      <c r="E24" s="309"/>
      <c r="F24" s="217"/>
      <c r="G24" s="703"/>
      <c r="H24" s="418"/>
      <c r="I24" s="418"/>
      <c r="J24" s="425"/>
      <c r="K24" s="49"/>
      <c r="L24" s="703"/>
      <c r="M24" s="418"/>
      <c r="N24" s="418"/>
      <c r="O24" s="425"/>
      <c r="P24" s="53"/>
      <c r="Q24" s="747"/>
      <c r="R24" s="522"/>
      <c r="S24" s="505"/>
      <c r="T24" s="511"/>
      <c r="U24" s="507"/>
      <c r="V24" s="703"/>
      <c r="W24" s="418"/>
      <c r="X24" s="418"/>
      <c r="Y24" s="425"/>
      <c r="Z24" s="49"/>
      <c r="AA24" s="703"/>
      <c r="AB24" s="418"/>
      <c r="AC24" s="418"/>
      <c r="AD24" s="425"/>
      <c r="AE24" s="49"/>
      <c r="AF24" s="706"/>
      <c r="AG24" s="310"/>
      <c r="AH24" s="280"/>
      <c r="AI24" s="311"/>
      <c r="AJ24" s="217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 s="1" customFormat="1" ht="18" hidden="1" customHeight="1">
      <c r="A25" s="732"/>
      <c r="B25" s="706"/>
      <c r="C25" s="283"/>
      <c r="D25" s="69"/>
      <c r="E25" s="309"/>
      <c r="F25" s="217"/>
      <c r="G25" s="703"/>
      <c r="H25" s="418"/>
      <c r="I25" s="418"/>
      <c r="J25" s="425"/>
      <c r="K25" s="49"/>
      <c r="L25" s="703"/>
      <c r="M25" s="418"/>
      <c r="N25" s="418"/>
      <c r="O25" s="425"/>
      <c r="P25" s="53"/>
      <c r="Q25" s="747"/>
      <c r="R25" s="522"/>
      <c r="S25" s="505"/>
      <c r="T25" s="511"/>
      <c r="U25" s="507"/>
      <c r="V25" s="703"/>
      <c r="W25" s="418"/>
      <c r="X25" s="418"/>
      <c r="Y25" s="425"/>
      <c r="Z25" s="49"/>
      <c r="AA25" s="703"/>
      <c r="AB25" s="418"/>
      <c r="AC25" s="418"/>
      <c r="AD25" s="425"/>
      <c r="AE25" s="49"/>
      <c r="AF25" s="706"/>
      <c r="AG25" s="310"/>
      <c r="AH25" s="280"/>
      <c r="AI25" s="311"/>
      <c r="AJ25" s="217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 s="1" customFormat="1" ht="18" hidden="1" customHeight="1">
      <c r="A26" s="732"/>
      <c r="B26" s="706"/>
      <c r="C26" s="283"/>
      <c r="D26" s="69"/>
      <c r="E26" s="309"/>
      <c r="F26" s="217"/>
      <c r="G26" s="703"/>
      <c r="H26" s="418"/>
      <c r="I26" s="418"/>
      <c r="J26" s="425"/>
      <c r="K26" s="49"/>
      <c r="L26" s="703"/>
      <c r="M26" s="418"/>
      <c r="N26" s="418"/>
      <c r="O26" s="425"/>
      <c r="P26" s="53"/>
      <c r="Q26" s="747"/>
      <c r="R26" s="522"/>
      <c r="S26" s="505"/>
      <c r="T26" s="511"/>
      <c r="U26" s="507"/>
      <c r="V26" s="703"/>
      <c r="W26" s="418"/>
      <c r="X26" s="418"/>
      <c r="Y26" s="425"/>
      <c r="Z26" s="49"/>
      <c r="AA26" s="703"/>
      <c r="AB26" s="418"/>
      <c r="AC26" s="418"/>
      <c r="AD26" s="425"/>
      <c r="AE26" s="49"/>
      <c r="AF26" s="706"/>
      <c r="AG26" s="310"/>
      <c r="AH26" s="280"/>
      <c r="AI26" s="311"/>
      <c r="AJ26" s="217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s="1" customFormat="1" ht="18" hidden="1" customHeight="1">
      <c r="A27" s="732"/>
      <c r="B27" s="706"/>
      <c r="C27" s="283"/>
      <c r="D27" s="69"/>
      <c r="E27" s="309"/>
      <c r="F27" s="217"/>
      <c r="G27" s="703"/>
      <c r="H27" s="418"/>
      <c r="I27" s="418"/>
      <c r="J27" s="425"/>
      <c r="K27" s="49"/>
      <c r="L27" s="703"/>
      <c r="M27" s="418"/>
      <c r="N27" s="418"/>
      <c r="O27" s="425"/>
      <c r="P27" s="53"/>
      <c r="Q27" s="747"/>
      <c r="R27" s="522"/>
      <c r="S27" s="505"/>
      <c r="T27" s="511"/>
      <c r="U27" s="507"/>
      <c r="V27" s="703"/>
      <c r="W27" s="418"/>
      <c r="X27" s="418"/>
      <c r="Y27" s="425"/>
      <c r="Z27" s="49"/>
      <c r="AA27" s="703"/>
      <c r="AB27" s="418"/>
      <c r="AC27" s="418"/>
      <c r="AD27" s="425"/>
      <c r="AE27" s="49"/>
      <c r="AF27" s="706"/>
      <c r="AG27" s="310"/>
      <c r="AH27" s="280"/>
      <c r="AI27" s="311"/>
      <c r="AJ27" s="21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 s="1" customFormat="1" ht="18" hidden="1" customHeight="1">
      <c r="A28" s="732"/>
      <c r="B28" s="706"/>
      <c r="C28" s="283"/>
      <c r="D28" s="69"/>
      <c r="E28" s="309"/>
      <c r="F28" s="217"/>
      <c r="G28" s="703"/>
      <c r="H28" s="418"/>
      <c r="I28" s="418"/>
      <c r="J28" s="425"/>
      <c r="K28" s="49"/>
      <c r="L28" s="703"/>
      <c r="M28" s="418"/>
      <c r="N28" s="418"/>
      <c r="O28" s="425"/>
      <c r="P28" s="53"/>
      <c r="Q28" s="747"/>
      <c r="R28" s="522"/>
      <c r="S28" s="505"/>
      <c r="T28" s="511"/>
      <c r="U28" s="507"/>
      <c r="V28" s="703"/>
      <c r="W28" s="418"/>
      <c r="X28" s="418"/>
      <c r="Y28" s="425"/>
      <c r="Z28" s="49"/>
      <c r="AA28" s="703"/>
      <c r="AB28" s="418"/>
      <c r="AC28" s="418"/>
      <c r="AD28" s="425"/>
      <c r="AE28" s="49"/>
      <c r="AF28" s="706"/>
      <c r="AG28" s="310"/>
      <c r="AH28" s="280"/>
      <c r="AI28" s="311"/>
      <c r="AJ28" s="217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 s="1" customFormat="1" ht="18" hidden="1" customHeight="1">
      <c r="A29" s="732"/>
      <c r="B29" s="706"/>
      <c r="C29" s="283"/>
      <c r="D29" s="69"/>
      <c r="E29" s="309"/>
      <c r="F29" s="217"/>
      <c r="G29" s="703"/>
      <c r="H29" s="418"/>
      <c r="I29" s="418"/>
      <c r="J29" s="425"/>
      <c r="K29" s="49"/>
      <c r="L29" s="703"/>
      <c r="M29" s="418"/>
      <c r="N29" s="418"/>
      <c r="O29" s="425"/>
      <c r="P29" s="53"/>
      <c r="Q29" s="747"/>
      <c r="R29" s="522"/>
      <c r="S29" s="505"/>
      <c r="T29" s="511"/>
      <c r="U29" s="507"/>
      <c r="V29" s="703"/>
      <c r="W29" s="418"/>
      <c r="X29" s="418"/>
      <c r="Y29" s="425"/>
      <c r="Z29" s="49"/>
      <c r="AA29" s="703"/>
      <c r="AB29" s="418"/>
      <c r="AC29" s="418"/>
      <c r="AD29" s="425"/>
      <c r="AE29" s="49"/>
      <c r="AF29" s="706"/>
      <c r="AG29" s="310"/>
      <c r="AH29" s="280"/>
      <c r="AI29" s="311"/>
      <c r="AJ29" s="217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 s="1" customFormat="1" ht="18" hidden="1" customHeight="1">
      <c r="A30" s="732"/>
      <c r="B30" s="706"/>
      <c r="C30" s="283"/>
      <c r="D30" s="69"/>
      <c r="E30" s="309"/>
      <c r="F30" s="217"/>
      <c r="G30" s="703"/>
      <c r="H30" s="418"/>
      <c r="I30" s="418"/>
      <c r="J30" s="425"/>
      <c r="K30" s="49"/>
      <c r="L30" s="703"/>
      <c r="M30" s="418"/>
      <c r="N30" s="418"/>
      <c r="O30" s="425"/>
      <c r="P30" s="53"/>
      <c r="Q30" s="747"/>
      <c r="R30" s="522"/>
      <c r="S30" s="505"/>
      <c r="T30" s="511"/>
      <c r="U30" s="507"/>
      <c r="V30" s="703"/>
      <c r="W30" s="418"/>
      <c r="X30" s="418"/>
      <c r="Y30" s="425"/>
      <c r="Z30" s="49"/>
      <c r="AA30" s="703"/>
      <c r="AB30" s="418"/>
      <c r="AC30" s="418"/>
      <c r="AD30" s="425"/>
      <c r="AE30" s="49"/>
      <c r="AF30" s="706"/>
      <c r="AG30" s="310"/>
      <c r="AH30" s="280"/>
      <c r="AI30" s="311"/>
      <c r="AJ30" s="217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 s="1" customFormat="1" ht="18" hidden="1" customHeight="1">
      <c r="A31" s="732"/>
      <c r="B31" s="706"/>
      <c r="C31" s="283"/>
      <c r="D31" s="69"/>
      <c r="E31" s="309"/>
      <c r="F31" s="217"/>
      <c r="G31" s="703"/>
      <c r="H31" s="418"/>
      <c r="I31" s="418"/>
      <c r="J31" s="425"/>
      <c r="K31" s="49"/>
      <c r="L31" s="703"/>
      <c r="M31" s="418"/>
      <c r="N31" s="418"/>
      <c r="O31" s="425"/>
      <c r="P31" s="53"/>
      <c r="Q31" s="747"/>
      <c r="R31" s="522"/>
      <c r="S31" s="505"/>
      <c r="T31" s="511"/>
      <c r="U31" s="507"/>
      <c r="V31" s="703"/>
      <c r="W31" s="418"/>
      <c r="X31" s="418"/>
      <c r="Y31" s="425"/>
      <c r="Z31" s="49"/>
      <c r="AA31" s="703"/>
      <c r="AB31" s="418"/>
      <c r="AC31" s="418"/>
      <c r="AD31" s="425"/>
      <c r="AE31" s="49"/>
      <c r="AF31" s="706"/>
      <c r="AG31" s="310"/>
      <c r="AH31" s="280"/>
      <c r="AI31" s="311"/>
      <c r="AJ31" s="217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 s="1" customFormat="1" ht="18" hidden="1" customHeight="1">
      <c r="A32" s="732"/>
      <c r="B32" s="706"/>
      <c r="C32" s="283"/>
      <c r="D32" s="69"/>
      <c r="E32" s="309"/>
      <c r="F32" s="217"/>
      <c r="G32" s="703"/>
      <c r="H32" s="418"/>
      <c r="I32" s="418"/>
      <c r="J32" s="425"/>
      <c r="K32" s="49"/>
      <c r="L32" s="703"/>
      <c r="M32" s="418"/>
      <c r="N32" s="418"/>
      <c r="O32" s="425"/>
      <c r="P32" s="53"/>
      <c r="Q32" s="747"/>
      <c r="R32" s="522"/>
      <c r="S32" s="505"/>
      <c r="T32" s="511"/>
      <c r="U32" s="507"/>
      <c r="V32" s="703"/>
      <c r="W32" s="418"/>
      <c r="X32" s="418"/>
      <c r="Y32" s="425"/>
      <c r="Z32" s="49"/>
      <c r="AA32" s="703"/>
      <c r="AB32" s="418"/>
      <c r="AC32" s="418"/>
      <c r="AD32" s="425"/>
      <c r="AE32" s="49"/>
      <c r="AF32" s="706"/>
      <c r="AG32" s="310"/>
      <c r="AH32" s="280"/>
      <c r="AI32" s="311"/>
      <c r="AJ32" s="217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 s="1" customFormat="1" ht="18" hidden="1" customHeight="1" thickBot="1">
      <c r="A33" s="733"/>
      <c r="B33" s="707"/>
      <c r="C33" s="284"/>
      <c r="D33" s="71"/>
      <c r="E33" s="312"/>
      <c r="F33" s="218"/>
      <c r="G33" s="704"/>
      <c r="H33" s="418"/>
      <c r="I33" s="418"/>
      <c r="J33" s="425"/>
      <c r="K33" s="52"/>
      <c r="L33" s="704"/>
      <c r="M33" s="418"/>
      <c r="N33" s="418"/>
      <c r="O33" s="425"/>
      <c r="P33" s="53"/>
      <c r="Q33" s="748"/>
      <c r="R33" s="522"/>
      <c r="S33" s="505"/>
      <c r="T33" s="511"/>
      <c r="U33" s="519"/>
      <c r="V33" s="704"/>
      <c r="W33" s="418"/>
      <c r="X33" s="418"/>
      <c r="Y33" s="425"/>
      <c r="Z33" s="52"/>
      <c r="AA33" s="704"/>
      <c r="AB33" s="418"/>
      <c r="AC33" s="418"/>
      <c r="AD33" s="425"/>
      <c r="AE33" s="49"/>
      <c r="AF33" s="707"/>
      <c r="AG33" s="313"/>
      <c r="AH33" s="285"/>
      <c r="AI33" s="314"/>
      <c r="AJ33" s="218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 s="1" customFormat="1" ht="18" customHeight="1">
      <c r="A34" s="731" t="s">
        <v>92</v>
      </c>
      <c r="B34" s="705"/>
      <c r="C34" s="281"/>
      <c r="D34" s="282"/>
      <c r="E34" s="305"/>
      <c r="F34" s="306"/>
      <c r="G34" s="728"/>
      <c r="H34" s="410"/>
      <c r="I34" s="411"/>
      <c r="J34" s="412"/>
      <c r="K34" s="413"/>
      <c r="L34" s="728" t="s">
        <v>161</v>
      </c>
      <c r="M34" s="410" t="s">
        <v>124</v>
      </c>
      <c r="N34" s="411" t="s">
        <v>70</v>
      </c>
      <c r="O34" s="412">
        <f>MROUND(40.4*O$2/1000,3)</f>
        <v>60</v>
      </c>
      <c r="P34" s="413" t="s">
        <v>38</v>
      </c>
      <c r="Q34" s="750" t="s">
        <v>277</v>
      </c>
      <c r="R34" s="520" t="s">
        <v>72</v>
      </c>
      <c r="S34" s="501" t="s">
        <v>39</v>
      </c>
      <c r="T34" s="521">
        <f>MROUND(34.7*T$2/1000,3)</f>
        <v>54</v>
      </c>
      <c r="U34" s="503" t="s">
        <v>38</v>
      </c>
      <c r="V34" s="753" t="s">
        <v>273</v>
      </c>
      <c r="W34" s="410" t="s">
        <v>267</v>
      </c>
      <c r="X34" s="411"/>
      <c r="Y34" s="412">
        <f>Y$2*1.02</f>
        <v>1549.38</v>
      </c>
      <c r="Z34" s="427" t="s">
        <v>268</v>
      </c>
      <c r="AA34" s="728" t="s">
        <v>162</v>
      </c>
      <c r="AB34" s="428" t="s">
        <v>163</v>
      </c>
      <c r="AC34" s="168" t="s">
        <v>70</v>
      </c>
      <c r="AD34" s="412">
        <f>MROUND(87*AD$2/1000,3)</f>
        <v>132</v>
      </c>
      <c r="AE34" s="45" t="s">
        <v>38</v>
      </c>
      <c r="AF34" s="705"/>
      <c r="AG34" s="307"/>
      <c r="AH34" s="279"/>
      <c r="AI34" s="308"/>
      <c r="AJ34" s="306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 s="1" customFormat="1" ht="18" customHeight="1">
      <c r="A35" s="732"/>
      <c r="B35" s="706"/>
      <c r="C35" s="283"/>
      <c r="D35" s="69"/>
      <c r="E35" s="309"/>
      <c r="F35" s="217"/>
      <c r="G35" s="729"/>
      <c r="H35" s="429"/>
      <c r="I35" s="419"/>
      <c r="J35" s="425"/>
      <c r="K35" s="49"/>
      <c r="L35" s="729"/>
      <c r="M35" s="122" t="s">
        <v>72</v>
      </c>
      <c r="N35" s="131" t="s">
        <v>70</v>
      </c>
      <c r="O35" s="425">
        <f>MROUND(56*O$2/1000,3)</f>
        <v>84</v>
      </c>
      <c r="P35" s="49" t="s">
        <v>38</v>
      </c>
      <c r="Q35" s="751"/>
      <c r="R35" s="508" t="s">
        <v>75</v>
      </c>
      <c r="S35" s="505"/>
      <c r="T35" s="511">
        <f>ROUND(14.8*T$2/1000,0)</f>
        <v>22</v>
      </c>
      <c r="U35" s="507" t="s">
        <v>38</v>
      </c>
      <c r="V35" s="754"/>
      <c r="W35" s="404" t="s">
        <v>269</v>
      </c>
      <c r="X35" s="497" t="s">
        <v>210</v>
      </c>
      <c r="Y35" s="406">
        <v>20</v>
      </c>
      <c r="Z35" s="407" t="s">
        <v>78</v>
      </c>
      <c r="AA35" s="729"/>
      <c r="AB35" s="122" t="s">
        <v>139</v>
      </c>
      <c r="AC35" s="131"/>
      <c r="AD35" s="131">
        <v>4</v>
      </c>
      <c r="AE35" s="49" t="s">
        <v>42</v>
      </c>
      <c r="AF35" s="706"/>
      <c r="AG35" s="310"/>
      <c r="AH35" s="280"/>
      <c r="AI35" s="311"/>
      <c r="AJ35" s="217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 s="1" customFormat="1" ht="18" customHeight="1">
      <c r="A36" s="732"/>
      <c r="B36" s="706"/>
      <c r="C36" s="283"/>
      <c r="D36" s="69"/>
      <c r="E36" s="309"/>
      <c r="F36" s="217"/>
      <c r="G36" s="729"/>
      <c r="H36" s="429"/>
      <c r="I36" s="419"/>
      <c r="J36" s="425"/>
      <c r="K36" s="49"/>
      <c r="L36" s="729"/>
      <c r="M36" s="122" t="s">
        <v>119</v>
      </c>
      <c r="N36" s="131"/>
      <c r="O36" s="425">
        <v>0.5</v>
      </c>
      <c r="P36" s="49" t="s">
        <v>38</v>
      </c>
      <c r="Q36" s="751"/>
      <c r="R36" s="508" t="s">
        <v>279</v>
      </c>
      <c r="S36" s="505" t="s">
        <v>224</v>
      </c>
      <c r="T36" s="511">
        <f>ROUND(9.6*T$2/1000,0)</f>
        <v>15</v>
      </c>
      <c r="U36" s="507" t="s">
        <v>38</v>
      </c>
      <c r="V36" s="754"/>
      <c r="W36" s="429"/>
      <c r="X36" s="419"/>
      <c r="Y36" s="425"/>
      <c r="Z36" s="49"/>
      <c r="AA36" s="729"/>
      <c r="AB36" s="430" t="s">
        <v>164</v>
      </c>
      <c r="AC36" s="431"/>
      <c r="AD36" s="432">
        <f>ROUND(0.7*AD$2/1000,0)</f>
        <v>1</v>
      </c>
      <c r="AE36" s="433" t="s">
        <v>38</v>
      </c>
      <c r="AF36" s="706"/>
      <c r="AG36" s="310"/>
      <c r="AH36" s="280"/>
      <c r="AI36" s="311"/>
      <c r="AJ36" s="217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 s="1" customFormat="1" ht="18" customHeight="1">
      <c r="A37" s="732"/>
      <c r="B37" s="706"/>
      <c r="C37" s="283"/>
      <c r="D37" s="69"/>
      <c r="E37" s="309"/>
      <c r="F37" s="217"/>
      <c r="G37" s="729"/>
      <c r="H37" s="429"/>
      <c r="I37" s="419"/>
      <c r="J37" s="425"/>
      <c r="K37" s="434"/>
      <c r="L37" s="729"/>
      <c r="M37" s="122" t="s">
        <v>125</v>
      </c>
      <c r="N37" s="131"/>
      <c r="O37" s="425">
        <f>ROUND(2*O$2/1000,0)</f>
        <v>3</v>
      </c>
      <c r="P37" s="49" t="s">
        <v>45</v>
      </c>
      <c r="Q37" s="751"/>
      <c r="R37" s="508" t="s">
        <v>198</v>
      </c>
      <c r="S37" s="505"/>
      <c r="T37" s="511">
        <f>ROUND(5*T$2/1000,0)</f>
        <v>8</v>
      </c>
      <c r="U37" s="507" t="s">
        <v>38</v>
      </c>
      <c r="V37" s="754"/>
      <c r="W37" s="429"/>
      <c r="X37" s="419"/>
      <c r="Y37" s="425"/>
      <c r="Z37" s="49"/>
      <c r="AA37" s="729"/>
      <c r="AB37" s="122" t="s">
        <v>146</v>
      </c>
      <c r="AC37" s="131" t="s">
        <v>73</v>
      </c>
      <c r="AD37" s="131">
        <f>ROUND(2*AD$2/1000,0)</f>
        <v>3</v>
      </c>
      <c r="AE37" s="49" t="s">
        <v>38</v>
      </c>
      <c r="AF37" s="706"/>
      <c r="AG37" s="310"/>
      <c r="AH37" s="280"/>
      <c r="AI37" s="311"/>
      <c r="AJ37" s="21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 s="1" customFormat="1" ht="18" customHeight="1">
      <c r="A38" s="732"/>
      <c r="B38" s="706"/>
      <c r="C38" s="283"/>
      <c r="D38" s="69"/>
      <c r="E38" s="309"/>
      <c r="F38" s="217"/>
      <c r="G38" s="729"/>
      <c r="H38" s="429"/>
      <c r="I38" s="419"/>
      <c r="J38" s="425"/>
      <c r="K38" s="49"/>
      <c r="L38" s="729"/>
      <c r="M38" s="485" t="s">
        <v>168</v>
      </c>
      <c r="N38" s="486"/>
      <c r="O38" s="486">
        <v>30</v>
      </c>
      <c r="P38" s="408" t="s">
        <v>47</v>
      </c>
      <c r="Q38" s="751"/>
      <c r="R38" s="508" t="s">
        <v>122</v>
      </c>
      <c r="S38" s="505"/>
      <c r="T38" s="511">
        <f>ROUND(6*T$2/1000,0)</f>
        <v>9</v>
      </c>
      <c r="U38" s="507" t="s">
        <v>38</v>
      </c>
      <c r="V38" s="754"/>
      <c r="W38" s="435"/>
      <c r="X38" s="419"/>
      <c r="Y38" s="425"/>
      <c r="Z38" s="49"/>
      <c r="AA38" s="729"/>
      <c r="AB38" s="122" t="s">
        <v>257</v>
      </c>
      <c r="AC38" s="131"/>
      <c r="AD38" s="131">
        <f>ROUND(6.5*AD$2/1000,0)</f>
        <v>10</v>
      </c>
      <c r="AE38" s="49" t="s">
        <v>38</v>
      </c>
      <c r="AF38" s="706"/>
      <c r="AG38" s="310"/>
      <c r="AH38" s="280"/>
      <c r="AI38" s="311"/>
      <c r="AJ38" s="217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 s="1" customFormat="1" ht="18" customHeight="1">
      <c r="A39" s="732"/>
      <c r="B39" s="706"/>
      <c r="C39" s="283"/>
      <c r="D39" s="69"/>
      <c r="E39" s="309"/>
      <c r="F39" s="217"/>
      <c r="G39" s="729"/>
      <c r="H39" s="429"/>
      <c r="I39" s="419"/>
      <c r="J39" s="425"/>
      <c r="K39" s="49"/>
      <c r="L39" s="729"/>
      <c r="M39" s="122"/>
      <c r="N39" s="131"/>
      <c r="O39" s="131"/>
      <c r="P39" s="434"/>
      <c r="Q39" s="751"/>
      <c r="R39" s="508" t="s">
        <v>123</v>
      </c>
      <c r="S39" s="522"/>
      <c r="T39" s="511">
        <f>MROUND(11*T$2/1000,1.2)</f>
        <v>16.8</v>
      </c>
      <c r="U39" s="523" t="s">
        <v>38</v>
      </c>
      <c r="V39" s="754"/>
      <c r="W39" s="429"/>
      <c r="X39" s="419"/>
      <c r="Y39" s="425"/>
      <c r="Z39" s="49"/>
      <c r="AA39" s="729"/>
      <c r="AB39" s="404" t="s">
        <v>189</v>
      </c>
      <c r="AC39" s="409"/>
      <c r="AD39" s="406">
        <v>2</v>
      </c>
      <c r="AE39" s="408" t="s">
        <v>38</v>
      </c>
      <c r="AF39" s="706"/>
      <c r="AG39" s="310"/>
      <c r="AH39" s="280"/>
      <c r="AI39" s="311"/>
      <c r="AJ39" s="217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s="1" customFormat="1" ht="18" customHeight="1">
      <c r="A40" s="732"/>
      <c r="B40" s="706"/>
      <c r="C40" s="283"/>
      <c r="D40" s="69"/>
      <c r="E40" s="309"/>
      <c r="F40" s="217"/>
      <c r="G40" s="729"/>
      <c r="H40" s="429"/>
      <c r="I40" s="419"/>
      <c r="J40" s="425"/>
      <c r="K40" s="49"/>
      <c r="L40" s="729"/>
      <c r="M40" s="122"/>
      <c r="N40" s="419"/>
      <c r="O40" s="131"/>
      <c r="P40" s="49"/>
      <c r="Q40" s="751"/>
      <c r="R40" s="508" t="s">
        <v>121</v>
      </c>
      <c r="S40" s="505"/>
      <c r="T40" s="511">
        <f>ROUND(26*T$2/1000,0)</f>
        <v>39</v>
      </c>
      <c r="U40" s="507" t="s">
        <v>38</v>
      </c>
      <c r="V40" s="754"/>
      <c r="W40" s="435"/>
      <c r="X40" s="419"/>
      <c r="Y40" s="425"/>
      <c r="Z40" s="49"/>
      <c r="AA40" s="729"/>
      <c r="AB40" s="122"/>
      <c r="AC40" s="131"/>
      <c r="AD40" s="131"/>
      <c r="AE40" s="49"/>
      <c r="AF40" s="706"/>
      <c r="AG40" s="310"/>
      <c r="AH40" s="280"/>
      <c r="AI40" s="311"/>
      <c r="AJ40" s="217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 s="1" customFormat="1" ht="18" customHeight="1">
      <c r="A41" s="732"/>
      <c r="B41" s="706"/>
      <c r="C41" s="283"/>
      <c r="D41" s="69"/>
      <c r="E41" s="309"/>
      <c r="F41" s="217"/>
      <c r="G41" s="729"/>
      <c r="H41" s="429"/>
      <c r="I41" s="419"/>
      <c r="J41" s="425"/>
      <c r="K41" s="49"/>
      <c r="L41" s="729"/>
      <c r="M41" s="122"/>
      <c r="N41" s="419"/>
      <c r="O41" s="425"/>
      <c r="P41" s="49"/>
      <c r="Q41" s="751"/>
      <c r="R41" s="524" t="s">
        <v>278</v>
      </c>
      <c r="S41" s="528"/>
      <c r="T41" s="526">
        <v>0.8</v>
      </c>
      <c r="U41" s="527" t="s">
        <v>38</v>
      </c>
      <c r="V41" s="754"/>
      <c r="W41" s="429"/>
      <c r="X41" s="419"/>
      <c r="Y41" s="425"/>
      <c r="Z41" s="49"/>
      <c r="AA41" s="729"/>
      <c r="AB41" s="122"/>
      <c r="AC41" s="131"/>
      <c r="AD41" s="131"/>
      <c r="AE41" s="49"/>
      <c r="AF41" s="706"/>
      <c r="AG41" s="310"/>
      <c r="AH41" s="280"/>
      <c r="AI41" s="311"/>
      <c r="AJ41" s="217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 s="1" customFormat="1" ht="18" customHeight="1">
      <c r="A42" s="732"/>
      <c r="B42" s="706"/>
      <c r="C42" s="283"/>
      <c r="D42" s="69"/>
      <c r="E42" s="309"/>
      <c r="F42" s="217"/>
      <c r="G42" s="729"/>
      <c r="H42" s="429"/>
      <c r="I42" s="419"/>
      <c r="J42" s="425"/>
      <c r="K42" s="49"/>
      <c r="L42" s="729"/>
      <c r="M42" s="122"/>
      <c r="N42" s="419"/>
      <c r="O42" s="425"/>
      <c r="P42" s="49"/>
      <c r="Q42" s="751"/>
      <c r="R42" s="508"/>
      <c r="S42" s="522"/>
      <c r="T42" s="511"/>
      <c r="U42" s="507"/>
      <c r="V42" s="754"/>
      <c r="W42" s="429"/>
      <c r="X42" s="419"/>
      <c r="Y42" s="425"/>
      <c r="Z42" s="49"/>
      <c r="AA42" s="729"/>
      <c r="AB42" s="122"/>
      <c r="AC42" s="419"/>
      <c r="AD42" s="425"/>
      <c r="AE42" s="49"/>
      <c r="AF42" s="706"/>
      <c r="AG42" s="310"/>
      <c r="AH42" s="280"/>
      <c r="AI42" s="311"/>
      <c r="AJ42" s="217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 s="1" customFormat="1" ht="18" customHeight="1">
      <c r="A43" s="732"/>
      <c r="B43" s="706"/>
      <c r="C43" s="283"/>
      <c r="D43" s="69"/>
      <c r="E43" s="309"/>
      <c r="F43" s="217"/>
      <c r="G43" s="729"/>
      <c r="H43" s="418"/>
      <c r="I43" s="419"/>
      <c r="J43" s="425"/>
      <c r="K43" s="49"/>
      <c r="L43" s="729"/>
      <c r="M43" s="436"/>
      <c r="N43" s="419"/>
      <c r="O43" s="425"/>
      <c r="P43" s="49"/>
      <c r="Q43" s="751"/>
      <c r="R43" s="508"/>
      <c r="S43" s="522"/>
      <c r="T43" s="511"/>
      <c r="U43" s="507"/>
      <c r="V43" s="754"/>
      <c r="W43" s="418"/>
      <c r="X43" s="419"/>
      <c r="Y43" s="425"/>
      <c r="Z43" s="49"/>
      <c r="AA43" s="729"/>
      <c r="AB43" s="436"/>
      <c r="AC43" s="419"/>
      <c r="AD43" s="425"/>
      <c r="AE43" s="49"/>
      <c r="AF43" s="706"/>
      <c r="AG43" s="310"/>
      <c r="AH43" s="280"/>
      <c r="AI43" s="311"/>
      <c r="AJ43" s="217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 s="1" customFormat="1" ht="18" customHeight="1" thickBot="1">
      <c r="A44" s="732"/>
      <c r="B44" s="706"/>
      <c r="C44" s="283"/>
      <c r="D44" s="69"/>
      <c r="E44" s="309"/>
      <c r="F44" s="217"/>
      <c r="G44" s="729"/>
      <c r="H44" s="418"/>
      <c r="I44" s="419"/>
      <c r="J44" s="425"/>
      <c r="K44" s="49"/>
      <c r="L44" s="729"/>
      <c r="M44" s="437"/>
      <c r="N44" s="419"/>
      <c r="O44" s="425"/>
      <c r="P44" s="49"/>
      <c r="Q44" s="751"/>
      <c r="R44" s="530"/>
      <c r="S44" s="514"/>
      <c r="T44" s="511"/>
      <c r="U44" s="507"/>
      <c r="V44" s="754"/>
      <c r="W44" s="418"/>
      <c r="X44" s="419"/>
      <c r="Y44" s="425"/>
      <c r="Z44" s="49"/>
      <c r="AA44" s="729"/>
      <c r="AB44" s="437"/>
      <c r="AC44" s="419"/>
      <c r="AD44" s="425"/>
      <c r="AE44" s="49"/>
      <c r="AF44" s="706"/>
      <c r="AG44" s="310"/>
      <c r="AH44" s="280"/>
      <c r="AI44" s="311"/>
      <c r="AJ44" s="217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s="1" customFormat="1" ht="18" hidden="1" customHeight="1">
      <c r="A45" s="732"/>
      <c r="B45" s="706"/>
      <c r="C45" s="283"/>
      <c r="D45" s="69"/>
      <c r="E45" s="309"/>
      <c r="F45" s="217"/>
      <c r="G45" s="729"/>
      <c r="H45" s="418"/>
      <c r="I45" s="419"/>
      <c r="J45" s="425"/>
      <c r="K45" s="49"/>
      <c r="L45" s="729"/>
      <c r="M45" s="414"/>
      <c r="N45" s="415"/>
      <c r="O45" s="438"/>
      <c r="P45" s="52"/>
      <c r="Q45" s="751"/>
      <c r="R45" s="530"/>
      <c r="S45" s="514"/>
      <c r="T45" s="511"/>
      <c r="U45" s="507"/>
      <c r="V45" s="754"/>
      <c r="W45" s="418"/>
      <c r="X45" s="419"/>
      <c r="Y45" s="425"/>
      <c r="Z45" s="49"/>
      <c r="AA45" s="729"/>
      <c r="AB45" s="414"/>
      <c r="AC45" s="415"/>
      <c r="AD45" s="438"/>
      <c r="AE45" s="52"/>
      <c r="AF45" s="706"/>
      <c r="AG45" s="310"/>
      <c r="AH45" s="280"/>
      <c r="AI45" s="311"/>
      <c r="AJ45" s="217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 s="1" customFormat="1" ht="18" hidden="1" customHeight="1">
      <c r="A46" s="732"/>
      <c r="B46" s="706"/>
      <c r="C46" s="283"/>
      <c r="D46" s="69"/>
      <c r="E46" s="309"/>
      <c r="F46" s="217"/>
      <c r="G46" s="729"/>
      <c r="H46" s="418"/>
      <c r="I46" s="419"/>
      <c r="J46" s="425"/>
      <c r="K46" s="49"/>
      <c r="L46" s="729"/>
      <c r="M46" s="418"/>
      <c r="N46" s="419"/>
      <c r="O46" s="425"/>
      <c r="P46" s="49"/>
      <c r="Q46" s="751"/>
      <c r="R46" s="522"/>
      <c r="S46" s="505"/>
      <c r="T46" s="511"/>
      <c r="U46" s="507"/>
      <c r="V46" s="754"/>
      <c r="W46" s="418"/>
      <c r="X46" s="419"/>
      <c r="Y46" s="425"/>
      <c r="Z46" s="49"/>
      <c r="AA46" s="729"/>
      <c r="AB46" s="418"/>
      <c r="AC46" s="419"/>
      <c r="AD46" s="425"/>
      <c r="AE46" s="49"/>
      <c r="AF46" s="706"/>
      <c r="AG46" s="310"/>
      <c r="AH46" s="280"/>
      <c r="AI46" s="311"/>
      <c r="AJ46" s="217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 s="1" customFormat="1" ht="18" hidden="1" customHeight="1">
      <c r="A47" s="732"/>
      <c r="B47" s="706"/>
      <c r="C47" s="283"/>
      <c r="D47" s="69"/>
      <c r="E47" s="309"/>
      <c r="F47" s="217"/>
      <c r="G47" s="729"/>
      <c r="H47" s="418"/>
      <c r="I47" s="419"/>
      <c r="J47" s="425"/>
      <c r="K47" s="49"/>
      <c r="L47" s="729"/>
      <c r="M47" s="418"/>
      <c r="N47" s="419"/>
      <c r="O47" s="425"/>
      <c r="P47" s="49"/>
      <c r="Q47" s="751"/>
      <c r="R47" s="522"/>
      <c r="S47" s="505"/>
      <c r="T47" s="511"/>
      <c r="U47" s="507"/>
      <c r="V47" s="754"/>
      <c r="W47" s="418"/>
      <c r="X47" s="419"/>
      <c r="Y47" s="425"/>
      <c r="Z47" s="49"/>
      <c r="AA47" s="729"/>
      <c r="AB47" s="418"/>
      <c r="AC47" s="419"/>
      <c r="AD47" s="425"/>
      <c r="AE47" s="49"/>
      <c r="AF47" s="706"/>
      <c r="AG47" s="310"/>
      <c r="AH47" s="280"/>
      <c r="AI47" s="311"/>
      <c r="AJ47" s="21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 s="1" customFormat="1" ht="18" hidden="1" customHeight="1" thickBot="1">
      <c r="A48" s="733"/>
      <c r="B48" s="707"/>
      <c r="C48" s="284"/>
      <c r="D48" s="71"/>
      <c r="E48" s="312"/>
      <c r="F48" s="218"/>
      <c r="G48" s="730"/>
      <c r="H48" s="418"/>
      <c r="I48" s="419"/>
      <c r="J48" s="425"/>
      <c r="K48" s="52"/>
      <c r="L48" s="730"/>
      <c r="M48" s="418"/>
      <c r="N48" s="419"/>
      <c r="O48" s="425"/>
      <c r="P48" s="52"/>
      <c r="Q48" s="752"/>
      <c r="R48" s="522"/>
      <c r="S48" s="505"/>
      <c r="T48" s="511"/>
      <c r="U48" s="519"/>
      <c r="V48" s="755"/>
      <c r="W48" s="418"/>
      <c r="X48" s="419"/>
      <c r="Y48" s="425"/>
      <c r="Z48" s="52"/>
      <c r="AA48" s="730"/>
      <c r="AB48" s="418"/>
      <c r="AC48" s="419"/>
      <c r="AD48" s="425"/>
      <c r="AE48" s="52"/>
      <c r="AF48" s="707"/>
      <c r="AG48" s="313"/>
      <c r="AH48" s="285"/>
      <c r="AI48" s="314"/>
      <c r="AJ48" s="21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 s="1" customFormat="1" ht="18" hidden="1" customHeight="1">
      <c r="A49" s="731" t="s">
        <v>93</v>
      </c>
      <c r="B49" s="705"/>
      <c r="C49" s="281"/>
      <c r="D49" s="282"/>
      <c r="E49" s="305"/>
      <c r="F49" s="306"/>
      <c r="G49" s="728"/>
      <c r="H49" s="410"/>
      <c r="I49" s="411"/>
      <c r="J49" s="439"/>
      <c r="K49" s="413"/>
      <c r="L49" s="728"/>
      <c r="M49" s="410"/>
      <c r="N49" s="411"/>
      <c r="O49" s="439"/>
      <c r="P49" s="413"/>
      <c r="Q49" s="728"/>
      <c r="R49" s="410"/>
      <c r="S49" s="411"/>
      <c r="T49" s="439"/>
      <c r="U49" s="413"/>
      <c r="V49" s="728"/>
      <c r="W49" s="410"/>
      <c r="X49" s="411"/>
      <c r="Y49" s="439"/>
      <c r="Z49" s="413"/>
      <c r="AA49" s="728"/>
      <c r="AB49" s="410"/>
      <c r="AC49" s="411"/>
      <c r="AD49" s="439"/>
      <c r="AE49" s="413"/>
      <c r="AF49" s="705"/>
      <c r="AG49" s="307"/>
      <c r="AH49" s="279"/>
      <c r="AI49" s="308"/>
      <c r="AJ49" s="306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 s="1" customFormat="1" ht="18" hidden="1" customHeight="1">
      <c r="A50" s="732"/>
      <c r="B50" s="706"/>
      <c r="C50" s="283"/>
      <c r="D50" s="69"/>
      <c r="E50" s="309"/>
      <c r="F50" s="217"/>
      <c r="G50" s="729"/>
      <c r="H50" s="429"/>
      <c r="I50" s="419"/>
      <c r="J50" s="425"/>
      <c r="K50" s="49"/>
      <c r="L50" s="729"/>
      <c r="M50" s="429"/>
      <c r="N50" s="419"/>
      <c r="O50" s="425"/>
      <c r="P50" s="49"/>
      <c r="Q50" s="729"/>
      <c r="R50" s="429"/>
      <c r="S50" s="419"/>
      <c r="T50" s="425"/>
      <c r="U50" s="49"/>
      <c r="V50" s="729"/>
      <c r="W50" s="429"/>
      <c r="X50" s="419"/>
      <c r="Y50" s="425"/>
      <c r="Z50" s="49"/>
      <c r="AA50" s="729"/>
      <c r="AB50" s="429"/>
      <c r="AC50" s="419"/>
      <c r="AD50" s="425"/>
      <c r="AE50" s="49"/>
      <c r="AF50" s="706"/>
      <c r="AG50" s="310"/>
      <c r="AH50" s="280"/>
      <c r="AI50" s="311"/>
      <c r="AJ50" s="217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 s="1" customFormat="1" ht="18" hidden="1" customHeight="1">
      <c r="A51" s="732"/>
      <c r="B51" s="706"/>
      <c r="C51" s="283"/>
      <c r="D51" s="69"/>
      <c r="E51" s="309"/>
      <c r="F51" s="217"/>
      <c r="G51" s="729"/>
      <c r="H51" s="429"/>
      <c r="I51" s="419"/>
      <c r="J51" s="425"/>
      <c r="K51" s="49"/>
      <c r="L51" s="729"/>
      <c r="M51" s="429"/>
      <c r="N51" s="419"/>
      <c r="O51" s="425"/>
      <c r="P51" s="49"/>
      <c r="Q51" s="729"/>
      <c r="R51" s="429"/>
      <c r="S51" s="419"/>
      <c r="T51" s="425"/>
      <c r="U51" s="49"/>
      <c r="V51" s="729"/>
      <c r="W51" s="429"/>
      <c r="X51" s="419"/>
      <c r="Y51" s="425"/>
      <c r="Z51" s="49"/>
      <c r="AA51" s="729"/>
      <c r="AB51" s="429"/>
      <c r="AC51" s="419"/>
      <c r="AD51" s="425"/>
      <c r="AE51" s="49"/>
      <c r="AF51" s="706"/>
      <c r="AG51" s="310"/>
      <c r="AH51" s="280"/>
      <c r="AI51" s="311"/>
      <c r="AJ51" s="217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 s="1" customFormat="1" ht="18" hidden="1" customHeight="1">
      <c r="A52" s="732"/>
      <c r="B52" s="706"/>
      <c r="C52" s="283"/>
      <c r="D52" s="69"/>
      <c r="E52" s="309"/>
      <c r="F52" s="217"/>
      <c r="G52" s="729"/>
      <c r="H52" s="429"/>
      <c r="I52" s="419"/>
      <c r="J52" s="425"/>
      <c r="K52" s="49"/>
      <c r="L52" s="729"/>
      <c r="M52" s="429"/>
      <c r="N52" s="419"/>
      <c r="O52" s="425"/>
      <c r="P52" s="49"/>
      <c r="Q52" s="729"/>
      <c r="R52" s="429"/>
      <c r="S52" s="419"/>
      <c r="T52" s="425"/>
      <c r="U52" s="49"/>
      <c r="V52" s="729"/>
      <c r="W52" s="429"/>
      <c r="X52" s="419"/>
      <c r="Y52" s="425"/>
      <c r="Z52" s="49"/>
      <c r="AA52" s="729"/>
      <c r="AB52" s="429"/>
      <c r="AC52" s="419"/>
      <c r="AD52" s="425"/>
      <c r="AE52" s="49"/>
      <c r="AF52" s="706"/>
      <c r="AG52" s="310"/>
      <c r="AH52" s="280"/>
      <c r="AI52" s="311"/>
      <c r="AJ52" s="217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 s="1" customFormat="1" ht="18" hidden="1" customHeight="1">
      <c r="A53" s="732"/>
      <c r="B53" s="706"/>
      <c r="C53" s="283"/>
      <c r="D53" s="69"/>
      <c r="E53" s="309"/>
      <c r="F53" s="217"/>
      <c r="G53" s="729"/>
      <c r="H53" s="429"/>
      <c r="I53" s="419"/>
      <c r="J53" s="425"/>
      <c r="K53" s="49"/>
      <c r="L53" s="729"/>
      <c r="M53" s="429"/>
      <c r="N53" s="419"/>
      <c r="O53" s="425"/>
      <c r="P53" s="49"/>
      <c r="Q53" s="729"/>
      <c r="R53" s="429"/>
      <c r="S53" s="419"/>
      <c r="T53" s="425"/>
      <c r="U53" s="49"/>
      <c r="V53" s="729"/>
      <c r="W53" s="429"/>
      <c r="X53" s="419"/>
      <c r="Y53" s="425"/>
      <c r="Z53" s="49"/>
      <c r="AA53" s="729"/>
      <c r="AB53" s="429"/>
      <c r="AC53" s="419"/>
      <c r="AD53" s="425"/>
      <c r="AE53" s="49"/>
      <c r="AF53" s="706"/>
      <c r="AG53" s="310"/>
      <c r="AH53" s="280"/>
      <c r="AI53" s="311"/>
      <c r="AJ53" s="217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 s="1" customFormat="1" ht="18" hidden="1" customHeight="1">
      <c r="A54" s="732"/>
      <c r="B54" s="706"/>
      <c r="C54" s="283"/>
      <c r="D54" s="69"/>
      <c r="E54" s="309"/>
      <c r="F54" s="217"/>
      <c r="G54" s="729"/>
      <c r="H54" s="429"/>
      <c r="I54" s="419"/>
      <c r="J54" s="425"/>
      <c r="K54" s="49"/>
      <c r="L54" s="729"/>
      <c r="M54" s="429"/>
      <c r="N54" s="419"/>
      <c r="O54" s="425"/>
      <c r="P54" s="49"/>
      <c r="Q54" s="729"/>
      <c r="R54" s="429"/>
      <c r="S54" s="419"/>
      <c r="T54" s="425"/>
      <c r="U54" s="49"/>
      <c r="V54" s="729"/>
      <c r="W54" s="429"/>
      <c r="X54" s="419"/>
      <c r="Y54" s="425"/>
      <c r="Z54" s="49"/>
      <c r="AA54" s="729"/>
      <c r="AB54" s="429"/>
      <c r="AC54" s="419"/>
      <c r="AD54" s="425"/>
      <c r="AE54" s="49"/>
      <c r="AF54" s="706"/>
      <c r="AG54" s="310"/>
      <c r="AH54" s="280"/>
      <c r="AI54" s="311"/>
      <c r="AJ54" s="217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 s="1" customFormat="1" ht="18" hidden="1" customHeight="1">
      <c r="A55" s="732"/>
      <c r="B55" s="706"/>
      <c r="C55" s="283"/>
      <c r="D55" s="69"/>
      <c r="E55" s="309"/>
      <c r="F55" s="217"/>
      <c r="G55" s="729"/>
      <c r="H55" s="429"/>
      <c r="I55" s="419"/>
      <c r="J55" s="425"/>
      <c r="K55" s="49"/>
      <c r="L55" s="729"/>
      <c r="M55" s="429"/>
      <c r="N55" s="419"/>
      <c r="O55" s="425"/>
      <c r="P55" s="49"/>
      <c r="Q55" s="729"/>
      <c r="R55" s="429"/>
      <c r="S55" s="419"/>
      <c r="T55" s="425"/>
      <c r="U55" s="49"/>
      <c r="V55" s="729"/>
      <c r="W55" s="429"/>
      <c r="X55" s="419"/>
      <c r="Y55" s="425"/>
      <c r="Z55" s="49"/>
      <c r="AA55" s="729"/>
      <c r="AB55" s="429"/>
      <c r="AC55" s="419"/>
      <c r="AD55" s="425"/>
      <c r="AE55" s="49"/>
      <c r="AF55" s="706"/>
      <c r="AG55" s="310"/>
      <c r="AH55" s="280"/>
      <c r="AI55" s="311"/>
      <c r="AJ55" s="217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 s="1" customFormat="1" ht="18" hidden="1" customHeight="1">
      <c r="A56" s="732"/>
      <c r="B56" s="706"/>
      <c r="C56" s="283"/>
      <c r="D56" s="69"/>
      <c r="E56" s="309"/>
      <c r="F56" s="217"/>
      <c r="G56" s="729"/>
      <c r="H56" s="429"/>
      <c r="I56" s="419"/>
      <c r="J56" s="425"/>
      <c r="K56" s="49"/>
      <c r="L56" s="729"/>
      <c r="M56" s="429"/>
      <c r="N56" s="419"/>
      <c r="O56" s="425"/>
      <c r="P56" s="49"/>
      <c r="Q56" s="729"/>
      <c r="R56" s="429"/>
      <c r="S56" s="419"/>
      <c r="T56" s="425"/>
      <c r="U56" s="49"/>
      <c r="V56" s="729"/>
      <c r="W56" s="429"/>
      <c r="X56" s="419"/>
      <c r="Y56" s="425"/>
      <c r="Z56" s="49"/>
      <c r="AA56" s="729"/>
      <c r="AB56" s="429"/>
      <c r="AC56" s="419"/>
      <c r="AD56" s="425"/>
      <c r="AE56" s="49"/>
      <c r="AF56" s="706"/>
      <c r="AG56" s="310"/>
      <c r="AH56" s="280"/>
      <c r="AI56" s="311"/>
      <c r="AJ56" s="217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s="1" customFormat="1" ht="18" hidden="1" customHeight="1">
      <c r="A57" s="732"/>
      <c r="B57" s="706"/>
      <c r="C57" s="283"/>
      <c r="D57" s="69"/>
      <c r="E57" s="309"/>
      <c r="F57" s="217"/>
      <c r="G57" s="729"/>
      <c r="H57" s="414"/>
      <c r="I57" s="415"/>
      <c r="J57" s="438"/>
      <c r="K57" s="52"/>
      <c r="L57" s="729"/>
      <c r="M57" s="414"/>
      <c r="N57" s="415"/>
      <c r="O57" s="438"/>
      <c r="P57" s="52"/>
      <c r="Q57" s="729"/>
      <c r="R57" s="414"/>
      <c r="S57" s="415"/>
      <c r="T57" s="438"/>
      <c r="U57" s="52"/>
      <c r="V57" s="729"/>
      <c r="W57" s="414"/>
      <c r="X57" s="415"/>
      <c r="Y57" s="438"/>
      <c r="Z57" s="52"/>
      <c r="AA57" s="729"/>
      <c r="AB57" s="414"/>
      <c r="AC57" s="415"/>
      <c r="AD57" s="438"/>
      <c r="AE57" s="52"/>
      <c r="AF57" s="706"/>
      <c r="AG57" s="310"/>
      <c r="AH57" s="280"/>
      <c r="AI57" s="311"/>
      <c r="AJ57" s="21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 s="1" customFormat="1" ht="18" hidden="1" customHeight="1">
      <c r="A58" s="732"/>
      <c r="B58" s="706"/>
      <c r="C58" s="283"/>
      <c r="D58" s="69"/>
      <c r="E58" s="309"/>
      <c r="F58" s="217"/>
      <c r="G58" s="729"/>
      <c r="H58" s="418"/>
      <c r="I58" s="419"/>
      <c r="J58" s="425"/>
      <c r="K58" s="49"/>
      <c r="L58" s="729"/>
      <c r="M58" s="418"/>
      <c r="N58" s="419"/>
      <c r="O58" s="425"/>
      <c r="P58" s="49"/>
      <c r="Q58" s="729"/>
      <c r="R58" s="418"/>
      <c r="S58" s="419"/>
      <c r="T58" s="425"/>
      <c r="U58" s="49"/>
      <c r="V58" s="729"/>
      <c r="W58" s="418"/>
      <c r="X58" s="419"/>
      <c r="Y58" s="425"/>
      <c r="Z58" s="49"/>
      <c r="AA58" s="729"/>
      <c r="AB58" s="418"/>
      <c r="AC58" s="419"/>
      <c r="AD58" s="425"/>
      <c r="AE58" s="49"/>
      <c r="AF58" s="706"/>
      <c r="AG58" s="310"/>
      <c r="AH58" s="280"/>
      <c r="AI58" s="311"/>
      <c r="AJ58" s="217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s="1" customFormat="1" ht="18" hidden="1" customHeight="1">
      <c r="A59" s="732"/>
      <c r="B59" s="706"/>
      <c r="C59" s="283"/>
      <c r="D59" s="69"/>
      <c r="E59" s="309"/>
      <c r="F59" s="217"/>
      <c r="G59" s="729"/>
      <c r="H59" s="418"/>
      <c r="I59" s="419"/>
      <c r="J59" s="425"/>
      <c r="K59" s="49"/>
      <c r="L59" s="729"/>
      <c r="M59" s="418"/>
      <c r="N59" s="419"/>
      <c r="O59" s="425"/>
      <c r="P59" s="49"/>
      <c r="Q59" s="729"/>
      <c r="R59" s="418"/>
      <c r="S59" s="419"/>
      <c r="T59" s="425"/>
      <c r="U59" s="49"/>
      <c r="V59" s="729"/>
      <c r="W59" s="418"/>
      <c r="X59" s="419"/>
      <c r="Y59" s="425"/>
      <c r="Z59" s="49"/>
      <c r="AA59" s="729"/>
      <c r="AB59" s="418"/>
      <c r="AC59" s="419"/>
      <c r="AD59" s="425"/>
      <c r="AE59" s="49"/>
      <c r="AF59" s="706"/>
      <c r="AG59" s="310"/>
      <c r="AH59" s="280"/>
      <c r="AI59" s="311"/>
      <c r="AJ59" s="217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s="1" customFormat="1" ht="18" hidden="1" customHeight="1">
      <c r="A60" s="732"/>
      <c r="B60" s="706"/>
      <c r="C60" s="283"/>
      <c r="D60" s="69"/>
      <c r="E60" s="309"/>
      <c r="F60" s="217"/>
      <c r="G60" s="729"/>
      <c r="H60" s="418"/>
      <c r="I60" s="419"/>
      <c r="J60" s="425"/>
      <c r="K60" s="49"/>
      <c r="L60" s="729"/>
      <c r="M60" s="418"/>
      <c r="N60" s="419"/>
      <c r="O60" s="425"/>
      <c r="P60" s="49"/>
      <c r="Q60" s="729"/>
      <c r="R60" s="418"/>
      <c r="S60" s="419"/>
      <c r="T60" s="425"/>
      <c r="U60" s="49"/>
      <c r="V60" s="729"/>
      <c r="W60" s="418"/>
      <c r="X60" s="419"/>
      <c r="Y60" s="425"/>
      <c r="Z60" s="49"/>
      <c r="AA60" s="729"/>
      <c r="AB60" s="418"/>
      <c r="AC60" s="419"/>
      <c r="AD60" s="425"/>
      <c r="AE60" s="49"/>
      <c r="AF60" s="706"/>
      <c r="AG60" s="310"/>
      <c r="AH60" s="280"/>
      <c r="AI60" s="311"/>
      <c r="AJ60" s="217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s="1" customFormat="1" ht="18" hidden="1" customHeight="1">
      <c r="A61" s="732"/>
      <c r="B61" s="706"/>
      <c r="C61" s="283"/>
      <c r="D61" s="69"/>
      <c r="E61" s="309"/>
      <c r="F61" s="217"/>
      <c r="G61" s="729"/>
      <c r="H61" s="418"/>
      <c r="I61" s="419"/>
      <c r="J61" s="425"/>
      <c r="K61" s="49"/>
      <c r="L61" s="729"/>
      <c r="M61" s="418"/>
      <c r="N61" s="419"/>
      <c r="O61" s="425"/>
      <c r="P61" s="49"/>
      <c r="Q61" s="729"/>
      <c r="R61" s="418"/>
      <c r="S61" s="419"/>
      <c r="T61" s="425"/>
      <c r="U61" s="49"/>
      <c r="V61" s="729"/>
      <c r="W61" s="418"/>
      <c r="X61" s="419"/>
      <c r="Y61" s="425"/>
      <c r="Z61" s="49"/>
      <c r="AA61" s="729"/>
      <c r="AB61" s="418"/>
      <c r="AC61" s="419"/>
      <c r="AD61" s="425"/>
      <c r="AE61" s="49"/>
      <c r="AF61" s="706"/>
      <c r="AG61" s="310"/>
      <c r="AH61" s="280"/>
      <c r="AI61" s="311"/>
      <c r="AJ61" s="217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s="1" customFormat="1" ht="18" hidden="1" customHeight="1">
      <c r="A62" s="732"/>
      <c r="B62" s="706"/>
      <c r="C62" s="283"/>
      <c r="D62" s="69"/>
      <c r="E62" s="309"/>
      <c r="F62" s="217"/>
      <c r="G62" s="729"/>
      <c r="H62" s="418"/>
      <c r="I62" s="419"/>
      <c r="J62" s="425"/>
      <c r="K62" s="49"/>
      <c r="L62" s="729"/>
      <c r="M62" s="418"/>
      <c r="N62" s="419"/>
      <c r="O62" s="425"/>
      <c r="P62" s="49"/>
      <c r="Q62" s="729"/>
      <c r="R62" s="418"/>
      <c r="S62" s="419"/>
      <c r="T62" s="425"/>
      <c r="U62" s="49"/>
      <c r="V62" s="729"/>
      <c r="W62" s="418"/>
      <c r="X62" s="419"/>
      <c r="Y62" s="425"/>
      <c r="Z62" s="49"/>
      <c r="AA62" s="729"/>
      <c r="AB62" s="418"/>
      <c r="AC62" s="419"/>
      <c r="AD62" s="425"/>
      <c r="AE62" s="49"/>
      <c r="AF62" s="706"/>
      <c r="AG62" s="310"/>
      <c r="AH62" s="280"/>
      <c r="AI62" s="311"/>
      <c r="AJ62" s="217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s="1" customFormat="1" ht="18" hidden="1" customHeight="1" thickBot="1">
      <c r="A63" s="733"/>
      <c r="B63" s="707"/>
      <c r="C63" s="284"/>
      <c r="D63" s="71"/>
      <c r="E63" s="312"/>
      <c r="F63" s="218"/>
      <c r="G63" s="730"/>
      <c r="H63" s="418"/>
      <c r="I63" s="419"/>
      <c r="J63" s="425"/>
      <c r="K63" s="52"/>
      <c r="L63" s="730"/>
      <c r="M63" s="418"/>
      <c r="N63" s="419"/>
      <c r="O63" s="425"/>
      <c r="P63" s="52"/>
      <c r="Q63" s="730"/>
      <c r="R63" s="418"/>
      <c r="S63" s="419"/>
      <c r="T63" s="425"/>
      <c r="U63" s="52"/>
      <c r="V63" s="730"/>
      <c r="W63" s="418"/>
      <c r="X63" s="419"/>
      <c r="Y63" s="425"/>
      <c r="Z63" s="52"/>
      <c r="AA63" s="730"/>
      <c r="AB63" s="418"/>
      <c r="AC63" s="419"/>
      <c r="AD63" s="425"/>
      <c r="AE63" s="52"/>
      <c r="AF63" s="707"/>
      <c r="AG63" s="313"/>
      <c r="AH63" s="285"/>
      <c r="AI63" s="314"/>
      <c r="AJ63" s="218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s="1" customFormat="1" ht="18" hidden="1" customHeight="1">
      <c r="A64" s="731" t="s">
        <v>94</v>
      </c>
      <c r="B64" s="705"/>
      <c r="C64" s="281"/>
      <c r="D64" s="282"/>
      <c r="E64" s="305"/>
      <c r="F64" s="306"/>
      <c r="G64" s="702"/>
      <c r="H64" s="418"/>
      <c r="I64" s="418"/>
      <c r="J64" s="425"/>
      <c r="K64" s="45"/>
      <c r="L64" s="702"/>
      <c r="M64" s="418"/>
      <c r="N64" s="418"/>
      <c r="O64" s="425"/>
      <c r="P64" s="45"/>
      <c r="Q64" s="702"/>
      <c r="R64" s="418"/>
      <c r="S64" s="418"/>
      <c r="T64" s="425"/>
      <c r="U64" s="45"/>
      <c r="V64" s="702"/>
      <c r="W64" s="418"/>
      <c r="X64" s="418"/>
      <c r="Y64" s="425"/>
      <c r="Z64" s="45"/>
      <c r="AA64" s="702"/>
      <c r="AB64" s="418"/>
      <c r="AC64" s="418"/>
      <c r="AD64" s="425"/>
      <c r="AE64" s="45"/>
      <c r="AF64" s="705"/>
      <c r="AG64" s="307"/>
      <c r="AH64" s="279"/>
      <c r="AI64" s="308"/>
      <c r="AJ64" s="306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 s="1" customFormat="1" ht="18" hidden="1" customHeight="1">
      <c r="A65" s="732"/>
      <c r="B65" s="706"/>
      <c r="C65" s="283"/>
      <c r="D65" s="69"/>
      <c r="E65" s="309"/>
      <c r="F65" s="217"/>
      <c r="G65" s="703"/>
      <c r="H65" s="418"/>
      <c r="I65" s="418"/>
      <c r="J65" s="425"/>
      <c r="K65" s="49"/>
      <c r="L65" s="703"/>
      <c r="M65" s="418"/>
      <c r="N65" s="418"/>
      <c r="O65" s="425"/>
      <c r="P65" s="49"/>
      <c r="Q65" s="703"/>
      <c r="R65" s="418"/>
      <c r="S65" s="418"/>
      <c r="T65" s="425"/>
      <c r="U65" s="49"/>
      <c r="V65" s="703"/>
      <c r="W65" s="418"/>
      <c r="X65" s="418"/>
      <c r="Y65" s="425"/>
      <c r="Z65" s="49"/>
      <c r="AA65" s="703"/>
      <c r="AB65" s="418"/>
      <c r="AC65" s="418"/>
      <c r="AD65" s="425"/>
      <c r="AE65" s="49"/>
      <c r="AF65" s="706"/>
      <c r="AG65" s="310"/>
      <c r="AH65" s="280"/>
      <c r="AI65" s="311"/>
      <c r="AJ65" s="217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 s="1" customFormat="1" ht="18" hidden="1" customHeight="1">
      <c r="A66" s="732"/>
      <c r="B66" s="706"/>
      <c r="C66" s="283"/>
      <c r="D66" s="69"/>
      <c r="E66" s="309"/>
      <c r="F66" s="217"/>
      <c r="G66" s="703"/>
      <c r="H66" s="418"/>
      <c r="I66" s="418"/>
      <c r="J66" s="425"/>
      <c r="K66" s="49"/>
      <c r="L66" s="703"/>
      <c r="M66" s="418"/>
      <c r="N66" s="418"/>
      <c r="O66" s="425"/>
      <c r="P66" s="49"/>
      <c r="Q66" s="703"/>
      <c r="R66" s="418"/>
      <c r="S66" s="418"/>
      <c r="T66" s="425"/>
      <c r="U66" s="49"/>
      <c r="V66" s="703"/>
      <c r="W66" s="418"/>
      <c r="X66" s="418"/>
      <c r="Y66" s="425"/>
      <c r="Z66" s="49"/>
      <c r="AA66" s="703"/>
      <c r="AB66" s="418"/>
      <c r="AC66" s="418"/>
      <c r="AD66" s="425"/>
      <c r="AE66" s="49"/>
      <c r="AF66" s="706"/>
      <c r="AG66" s="310"/>
      <c r="AH66" s="280"/>
      <c r="AI66" s="311"/>
      <c r="AJ66" s="217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 s="1" customFormat="1" ht="18" hidden="1" customHeight="1">
      <c r="A67" s="732"/>
      <c r="B67" s="706"/>
      <c r="C67" s="283"/>
      <c r="D67" s="69"/>
      <c r="E67" s="309"/>
      <c r="F67" s="217"/>
      <c r="G67" s="703"/>
      <c r="H67" s="418"/>
      <c r="I67" s="418"/>
      <c r="J67" s="425"/>
      <c r="K67" s="49"/>
      <c r="L67" s="703"/>
      <c r="M67" s="418"/>
      <c r="N67" s="418"/>
      <c r="O67" s="425"/>
      <c r="P67" s="49"/>
      <c r="Q67" s="703"/>
      <c r="R67" s="418"/>
      <c r="S67" s="418"/>
      <c r="T67" s="425"/>
      <c r="U67" s="49"/>
      <c r="V67" s="703"/>
      <c r="W67" s="418"/>
      <c r="X67" s="418"/>
      <c r="Y67" s="425"/>
      <c r="Z67" s="49"/>
      <c r="AA67" s="703"/>
      <c r="AB67" s="418"/>
      <c r="AC67" s="418"/>
      <c r="AD67" s="425"/>
      <c r="AE67" s="49"/>
      <c r="AF67" s="706"/>
      <c r="AG67" s="310"/>
      <c r="AH67" s="280"/>
      <c r="AI67" s="311"/>
      <c r="AJ67" s="21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 s="1" customFormat="1" ht="18" hidden="1" customHeight="1">
      <c r="A68" s="732"/>
      <c r="B68" s="706"/>
      <c r="C68" s="283"/>
      <c r="D68" s="69"/>
      <c r="E68" s="309"/>
      <c r="F68" s="217"/>
      <c r="G68" s="703"/>
      <c r="H68" s="418"/>
      <c r="I68" s="418"/>
      <c r="J68" s="425"/>
      <c r="K68" s="49"/>
      <c r="L68" s="703"/>
      <c r="M68" s="418"/>
      <c r="N68" s="418"/>
      <c r="O68" s="425"/>
      <c r="P68" s="49"/>
      <c r="Q68" s="703"/>
      <c r="R68" s="418"/>
      <c r="S68" s="418"/>
      <c r="T68" s="425"/>
      <c r="U68" s="49"/>
      <c r="V68" s="703"/>
      <c r="W68" s="418"/>
      <c r="X68" s="418"/>
      <c r="Y68" s="425"/>
      <c r="Z68" s="49"/>
      <c r="AA68" s="703"/>
      <c r="AB68" s="418"/>
      <c r="AC68" s="418"/>
      <c r="AD68" s="425"/>
      <c r="AE68" s="49"/>
      <c r="AF68" s="706"/>
      <c r="AG68" s="310"/>
      <c r="AH68" s="280"/>
      <c r="AI68" s="311"/>
      <c r="AJ68" s="217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 s="1" customFormat="1" ht="18" hidden="1" customHeight="1">
      <c r="A69" s="732"/>
      <c r="B69" s="706"/>
      <c r="C69" s="283"/>
      <c r="D69" s="69"/>
      <c r="E69" s="309"/>
      <c r="F69" s="217"/>
      <c r="G69" s="703"/>
      <c r="H69" s="418"/>
      <c r="I69" s="418"/>
      <c r="J69" s="425"/>
      <c r="K69" s="49"/>
      <c r="L69" s="703"/>
      <c r="M69" s="418"/>
      <c r="N69" s="418"/>
      <c r="O69" s="425"/>
      <c r="P69" s="49"/>
      <c r="Q69" s="703"/>
      <c r="R69" s="418"/>
      <c r="S69" s="418"/>
      <c r="T69" s="425"/>
      <c r="U69" s="49"/>
      <c r="V69" s="703"/>
      <c r="W69" s="418"/>
      <c r="X69" s="418"/>
      <c r="Y69" s="425"/>
      <c r="Z69" s="49"/>
      <c r="AA69" s="703"/>
      <c r="AB69" s="418"/>
      <c r="AC69" s="418"/>
      <c r="AD69" s="425"/>
      <c r="AE69" s="49"/>
      <c r="AF69" s="706"/>
      <c r="AG69" s="310"/>
      <c r="AH69" s="280"/>
      <c r="AI69" s="311"/>
      <c r="AJ69" s="217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 s="1" customFormat="1" ht="18" hidden="1" customHeight="1">
      <c r="A70" s="732"/>
      <c r="B70" s="706"/>
      <c r="C70" s="283"/>
      <c r="D70" s="69"/>
      <c r="E70" s="309"/>
      <c r="F70" s="217"/>
      <c r="G70" s="703"/>
      <c r="H70" s="418"/>
      <c r="I70" s="418"/>
      <c r="J70" s="425"/>
      <c r="K70" s="49"/>
      <c r="L70" s="703"/>
      <c r="M70" s="418"/>
      <c r="N70" s="418"/>
      <c r="O70" s="425"/>
      <c r="P70" s="49"/>
      <c r="Q70" s="703"/>
      <c r="R70" s="418"/>
      <c r="S70" s="418"/>
      <c r="T70" s="425"/>
      <c r="U70" s="49"/>
      <c r="V70" s="703"/>
      <c r="W70" s="418"/>
      <c r="X70" s="418"/>
      <c r="Y70" s="425"/>
      <c r="Z70" s="49"/>
      <c r="AA70" s="703"/>
      <c r="AB70" s="418"/>
      <c r="AC70" s="418"/>
      <c r="AD70" s="425"/>
      <c r="AE70" s="49"/>
      <c r="AF70" s="706"/>
      <c r="AG70" s="310"/>
      <c r="AH70" s="280"/>
      <c r="AI70" s="311"/>
      <c r="AJ70" s="217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 s="1" customFormat="1" ht="18" hidden="1" customHeight="1">
      <c r="A71" s="732"/>
      <c r="B71" s="706"/>
      <c r="C71" s="283"/>
      <c r="D71" s="69"/>
      <c r="E71" s="309"/>
      <c r="F71" s="217"/>
      <c r="G71" s="703"/>
      <c r="H71" s="418"/>
      <c r="I71" s="418"/>
      <c r="J71" s="425"/>
      <c r="K71" s="49"/>
      <c r="L71" s="703"/>
      <c r="M71" s="418"/>
      <c r="N71" s="418"/>
      <c r="O71" s="425"/>
      <c r="P71" s="49"/>
      <c r="Q71" s="703"/>
      <c r="R71" s="418"/>
      <c r="S71" s="418"/>
      <c r="T71" s="425"/>
      <c r="U71" s="49"/>
      <c r="V71" s="703"/>
      <c r="W71" s="418"/>
      <c r="X71" s="418"/>
      <c r="Y71" s="425"/>
      <c r="Z71" s="49"/>
      <c r="AA71" s="703"/>
      <c r="AB71" s="418"/>
      <c r="AC71" s="418"/>
      <c r="AD71" s="425"/>
      <c r="AE71" s="49"/>
      <c r="AF71" s="706"/>
      <c r="AG71" s="310"/>
      <c r="AH71" s="280"/>
      <c r="AI71" s="311"/>
      <c r="AJ71" s="217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 s="1" customFormat="1" ht="18" hidden="1" customHeight="1">
      <c r="A72" s="732"/>
      <c r="B72" s="706"/>
      <c r="C72" s="283"/>
      <c r="D72" s="69"/>
      <c r="E72" s="309"/>
      <c r="F72" s="217"/>
      <c r="G72" s="703"/>
      <c r="H72" s="418"/>
      <c r="I72" s="418"/>
      <c r="J72" s="425"/>
      <c r="K72" s="49"/>
      <c r="L72" s="703"/>
      <c r="M72" s="418"/>
      <c r="N72" s="418"/>
      <c r="O72" s="425"/>
      <c r="P72" s="49"/>
      <c r="Q72" s="703"/>
      <c r="R72" s="418"/>
      <c r="S72" s="418"/>
      <c r="T72" s="425"/>
      <c r="U72" s="49"/>
      <c r="V72" s="703"/>
      <c r="W72" s="418"/>
      <c r="X72" s="418"/>
      <c r="Y72" s="425"/>
      <c r="Z72" s="49"/>
      <c r="AA72" s="703"/>
      <c r="AB72" s="418"/>
      <c r="AC72" s="418"/>
      <c r="AD72" s="425"/>
      <c r="AE72" s="49"/>
      <c r="AF72" s="706"/>
      <c r="AG72" s="310"/>
      <c r="AH72" s="280"/>
      <c r="AI72" s="311"/>
      <c r="AJ72" s="217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 s="1" customFormat="1" ht="18" hidden="1" customHeight="1">
      <c r="A73" s="732"/>
      <c r="B73" s="706"/>
      <c r="C73" s="283"/>
      <c r="D73" s="69"/>
      <c r="E73" s="309"/>
      <c r="F73" s="217"/>
      <c r="G73" s="703"/>
      <c r="H73" s="418"/>
      <c r="I73" s="418"/>
      <c r="J73" s="425"/>
      <c r="K73" s="49"/>
      <c r="L73" s="703"/>
      <c r="M73" s="418"/>
      <c r="N73" s="418"/>
      <c r="O73" s="425"/>
      <c r="P73" s="49"/>
      <c r="Q73" s="703"/>
      <c r="R73" s="418"/>
      <c r="S73" s="418"/>
      <c r="T73" s="425"/>
      <c r="U73" s="49"/>
      <c r="V73" s="703"/>
      <c r="W73" s="418"/>
      <c r="X73" s="418"/>
      <c r="Y73" s="425"/>
      <c r="Z73" s="49"/>
      <c r="AA73" s="703"/>
      <c r="AB73" s="418"/>
      <c r="AC73" s="418"/>
      <c r="AD73" s="425"/>
      <c r="AE73" s="49"/>
      <c r="AF73" s="706"/>
      <c r="AG73" s="310"/>
      <c r="AH73" s="280"/>
      <c r="AI73" s="311"/>
      <c r="AJ73" s="217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 s="1" customFormat="1" ht="18" hidden="1" customHeight="1">
      <c r="A74" s="732"/>
      <c r="B74" s="706"/>
      <c r="C74" s="283"/>
      <c r="D74" s="69"/>
      <c r="E74" s="309"/>
      <c r="F74" s="217"/>
      <c r="G74" s="703"/>
      <c r="H74" s="418"/>
      <c r="I74" s="418"/>
      <c r="J74" s="425"/>
      <c r="K74" s="49"/>
      <c r="L74" s="703"/>
      <c r="M74" s="418"/>
      <c r="N74" s="418"/>
      <c r="O74" s="425"/>
      <c r="P74" s="49"/>
      <c r="Q74" s="703"/>
      <c r="R74" s="418"/>
      <c r="S74" s="418"/>
      <c r="T74" s="425"/>
      <c r="U74" s="49"/>
      <c r="V74" s="703"/>
      <c r="W74" s="418"/>
      <c r="X74" s="418"/>
      <c r="Y74" s="425"/>
      <c r="Z74" s="49"/>
      <c r="AA74" s="703"/>
      <c r="AB74" s="418"/>
      <c r="AC74" s="418"/>
      <c r="AD74" s="425"/>
      <c r="AE74" s="49"/>
      <c r="AF74" s="706"/>
      <c r="AG74" s="310"/>
      <c r="AH74" s="280"/>
      <c r="AI74" s="311"/>
      <c r="AJ74" s="217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 s="1" customFormat="1" ht="18" hidden="1" customHeight="1">
      <c r="A75" s="732"/>
      <c r="B75" s="706"/>
      <c r="C75" s="283"/>
      <c r="D75" s="69"/>
      <c r="E75" s="309"/>
      <c r="F75" s="217"/>
      <c r="G75" s="703"/>
      <c r="H75" s="418"/>
      <c r="I75" s="418"/>
      <c r="J75" s="425"/>
      <c r="K75" s="49"/>
      <c r="L75" s="703"/>
      <c r="M75" s="418"/>
      <c r="N75" s="418"/>
      <c r="O75" s="425"/>
      <c r="P75" s="49"/>
      <c r="Q75" s="703"/>
      <c r="R75" s="418"/>
      <c r="S75" s="418"/>
      <c r="T75" s="425"/>
      <c r="U75" s="49"/>
      <c r="V75" s="703"/>
      <c r="W75" s="418"/>
      <c r="X75" s="418"/>
      <c r="Y75" s="425"/>
      <c r="Z75" s="49"/>
      <c r="AA75" s="703"/>
      <c r="AB75" s="418"/>
      <c r="AC75" s="418"/>
      <c r="AD75" s="425"/>
      <c r="AE75" s="49"/>
      <c r="AF75" s="706"/>
      <c r="AG75" s="310"/>
      <c r="AH75" s="280"/>
      <c r="AI75" s="311"/>
      <c r="AJ75" s="217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 s="1" customFormat="1" ht="18" hidden="1" customHeight="1">
      <c r="A76" s="732"/>
      <c r="B76" s="706"/>
      <c r="C76" s="283"/>
      <c r="D76" s="69"/>
      <c r="E76" s="309"/>
      <c r="F76" s="217"/>
      <c r="G76" s="703"/>
      <c r="H76" s="418"/>
      <c r="I76" s="418"/>
      <c r="J76" s="425"/>
      <c r="K76" s="49"/>
      <c r="L76" s="703"/>
      <c r="M76" s="418"/>
      <c r="N76" s="418"/>
      <c r="O76" s="425"/>
      <c r="P76" s="49"/>
      <c r="Q76" s="703"/>
      <c r="R76" s="418"/>
      <c r="S76" s="418"/>
      <c r="T76" s="425"/>
      <c r="U76" s="49"/>
      <c r="V76" s="703"/>
      <c r="W76" s="418"/>
      <c r="X76" s="418"/>
      <c r="Y76" s="425"/>
      <c r="Z76" s="49"/>
      <c r="AA76" s="703"/>
      <c r="AB76" s="418"/>
      <c r="AC76" s="418"/>
      <c r="AD76" s="425"/>
      <c r="AE76" s="49"/>
      <c r="AF76" s="706"/>
      <c r="AG76" s="310"/>
      <c r="AH76" s="280"/>
      <c r="AI76" s="311"/>
      <c r="AJ76" s="217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 s="1" customFormat="1" ht="18" hidden="1" customHeight="1">
      <c r="A77" s="732"/>
      <c r="B77" s="706"/>
      <c r="C77" s="283"/>
      <c r="D77" s="69"/>
      <c r="E77" s="309"/>
      <c r="F77" s="217"/>
      <c r="G77" s="703"/>
      <c r="H77" s="418"/>
      <c r="I77" s="418"/>
      <c r="J77" s="425"/>
      <c r="K77" s="49"/>
      <c r="L77" s="703"/>
      <c r="M77" s="418"/>
      <c r="N77" s="418"/>
      <c r="O77" s="425"/>
      <c r="P77" s="49"/>
      <c r="Q77" s="703"/>
      <c r="R77" s="418"/>
      <c r="S77" s="418"/>
      <c r="T77" s="425"/>
      <c r="U77" s="49"/>
      <c r="V77" s="703"/>
      <c r="W77" s="418"/>
      <c r="X77" s="418"/>
      <c r="Y77" s="425"/>
      <c r="Z77" s="49"/>
      <c r="AA77" s="703"/>
      <c r="AB77" s="418"/>
      <c r="AC77" s="418"/>
      <c r="AD77" s="425"/>
      <c r="AE77" s="49"/>
      <c r="AF77" s="706"/>
      <c r="AG77" s="310"/>
      <c r="AH77" s="280"/>
      <c r="AI77" s="311"/>
      <c r="AJ77" s="21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 s="1" customFormat="1" ht="18" hidden="1" customHeight="1" thickBot="1">
      <c r="A78" s="733"/>
      <c r="B78" s="707"/>
      <c r="C78" s="284"/>
      <c r="D78" s="71"/>
      <c r="E78" s="312"/>
      <c r="F78" s="218"/>
      <c r="G78" s="704"/>
      <c r="H78" s="418"/>
      <c r="I78" s="418"/>
      <c r="J78" s="425"/>
      <c r="K78" s="52"/>
      <c r="L78" s="704"/>
      <c r="M78" s="418"/>
      <c r="N78" s="418"/>
      <c r="O78" s="425"/>
      <c r="P78" s="52"/>
      <c r="Q78" s="704"/>
      <c r="R78" s="418"/>
      <c r="S78" s="418"/>
      <c r="T78" s="425"/>
      <c r="U78" s="52"/>
      <c r="V78" s="704"/>
      <c r="W78" s="418"/>
      <c r="X78" s="418"/>
      <c r="Y78" s="425"/>
      <c r="Z78" s="52"/>
      <c r="AA78" s="704"/>
      <c r="AB78" s="418"/>
      <c r="AC78" s="418"/>
      <c r="AD78" s="425"/>
      <c r="AE78" s="52"/>
      <c r="AF78" s="707"/>
      <c r="AG78" s="313"/>
      <c r="AH78" s="285"/>
      <c r="AI78" s="314"/>
      <c r="AJ78" s="21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 s="1" customFormat="1" ht="18" hidden="1" customHeight="1">
      <c r="A79" s="731" t="s">
        <v>95</v>
      </c>
      <c r="B79" s="705"/>
      <c r="C79" s="281"/>
      <c r="D79" s="282"/>
      <c r="E79" s="305"/>
      <c r="F79" s="306"/>
      <c r="G79" s="702"/>
      <c r="H79" s="418"/>
      <c r="I79" s="418"/>
      <c r="J79" s="425"/>
      <c r="K79" s="45"/>
      <c r="L79" s="702"/>
      <c r="M79" s="418"/>
      <c r="N79" s="418"/>
      <c r="O79" s="425"/>
      <c r="P79" s="45"/>
      <c r="Q79" s="702"/>
      <c r="R79" s="418"/>
      <c r="S79" s="418"/>
      <c r="T79" s="425"/>
      <c r="U79" s="45"/>
      <c r="V79" s="702"/>
      <c r="W79" s="418"/>
      <c r="X79" s="418"/>
      <c r="Y79" s="425"/>
      <c r="Z79" s="45"/>
      <c r="AA79" s="702"/>
      <c r="AB79" s="418"/>
      <c r="AC79" s="418"/>
      <c r="AD79" s="425"/>
      <c r="AE79" s="45"/>
      <c r="AF79" s="705"/>
      <c r="AG79" s="307"/>
      <c r="AH79" s="279"/>
      <c r="AI79" s="308"/>
      <c r="AJ79" s="306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 s="1" customFormat="1" ht="18" hidden="1" customHeight="1">
      <c r="A80" s="732"/>
      <c r="B80" s="706"/>
      <c r="C80" s="283"/>
      <c r="D80" s="69"/>
      <c r="E80" s="309"/>
      <c r="F80" s="217"/>
      <c r="G80" s="703"/>
      <c r="H80" s="418"/>
      <c r="I80" s="418"/>
      <c r="J80" s="425"/>
      <c r="K80" s="49"/>
      <c r="L80" s="703"/>
      <c r="M80" s="418"/>
      <c r="N80" s="418"/>
      <c r="O80" s="425"/>
      <c r="P80" s="49"/>
      <c r="Q80" s="703"/>
      <c r="R80" s="418"/>
      <c r="S80" s="418"/>
      <c r="T80" s="425"/>
      <c r="U80" s="49"/>
      <c r="V80" s="703"/>
      <c r="W80" s="418"/>
      <c r="X80" s="418"/>
      <c r="Y80" s="425"/>
      <c r="Z80" s="49"/>
      <c r="AA80" s="703"/>
      <c r="AB80" s="418"/>
      <c r="AC80" s="418"/>
      <c r="AD80" s="425"/>
      <c r="AE80" s="49"/>
      <c r="AF80" s="706"/>
      <c r="AG80" s="310"/>
      <c r="AH80" s="280"/>
      <c r="AI80" s="311"/>
      <c r="AJ80" s="217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 s="1" customFormat="1" ht="18" hidden="1" customHeight="1">
      <c r="A81" s="732"/>
      <c r="B81" s="706"/>
      <c r="C81" s="283"/>
      <c r="D81" s="69"/>
      <c r="E81" s="309"/>
      <c r="F81" s="217"/>
      <c r="G81" s="703"/>
      <c r="H81" s="418"/>
      <c r="I81" s="418"/>
      <c r="J81" s="425"/>
      <c r="K81" s="49"/>
      <c r="L81" s="703"/>
      <c r="M81" s="418"/>
      <c r="N81" s="418"/>
      <c r="O81" s="425"/>
      <c r="P81" s="49"/>
      <c r="Q81" s="703"/>
      <c r="R81" s="418"/>
      <c r="S81" s="418"/>
      <c r="T81" s="425"/>
      <c r="U81" s="49"/>
      <c r="V81" s="703"/>
      <c r="W81" s="418"/>
      <c r="X81" s="418"/>
      <c r="Y81" s="425"/>
      <c r="Z81" s="49"/>
      <c r="AA81" s="703"/>
      <c r="AB81" s="418"/>
      <c r="AC81" s="418"/>
      <c r="AD81" s="425"/>
      <c r="AE81" s="49"/>
      <c r="AF81" s="706"/>
      <c r="AG81" s="310"/>
      <c r="AH81" s="280"/>
      <c r="AI81" s="311"/>
      <c r="AJ81" s="217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 s="1" customFormat="1" ht="18" hidden="1" customHeight="1">
      <c r="A82" s="732"/>
      <c r="B82" s="706"/>
      <c r="C82" s="283"/>
      <c r="D82" s="69"/>
      <c r="E82" s="309"/>
      <c r="F82" s="217"/>
      <c r="G82" s="703"/>
      <c r="H82" s="418"/>
      <c r="I82" s="418"/>
      <c r="J82" s="425"/>
      <c r="K82" s="49"/>
      <c r="L82" s="703"/>
      <c r="M82" s="418"/>
      <c r="N82" s="418"/>
      <c r="O82" s="425"/>
      <c r="P82" s="49"/>
      <c r="Q82" s="703"/>
      <c r="R82" s="418"/>
      <c r="S82" s="418"/>
      <c r="T82" s="425"/>
      <c r="U82" s="49"/>
      <c r="V82" s="703"/>
      <c r="W82" s="418"/>
      <c r="X82" s="418"/>
      <c r="Y82" s="425"/>
      <c r="Z82" s="49"/>
      <c r="AA82" s="703"/>
      <c r="AB82" s="418"/>
      <c r="AC82" s="418"/>
      <c r="AD82" s="425"/>
      <c r="AE82" s="49"/>
      <c r="AF82" s="706"/>
      <c r="AG82" s="310"/>
      <c r="AH82" s="280"/>
      <c r="AI82" s="311"/>
      <c r="AJ82" s="217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 s="1" customFormat="1" ht="18" hidden="1" customHeight="1">
      <c r="A83" s="732"/>
      <c r="B83" s="706"/>
      <c r="C83" s="283"/>
      <c r="D83" s="69"/>
      <c r="E83" s="309"/>
      <c r="F83" s="217"/>
      <c r="G83" s="703"/>
      <c r="H83" s="418"/>
      <c r="I83" s="418"/>
      <c r="J83" s="425"/>
      <c r="K83" s="49"/>
      <c r="L83" s="703"/>
      <c r="M83" s="418"/>
      <c r="N83" s="418"/>
      <c r="O83" s="425"/>
      <c r="P83" s="49"/>
      <c r="Q83" s="703"/>
      <c r="R83" s="418"/>
      <c r="S83" s="418"/>
      <c r="T83" s="425"/>
      <c r="U83" s="49"/>
      <c r="V83" s="703"/>
      <c r="W83" s="418"/>
      <c r="X83" s="418"/>
      <c r="Y83" s="425"/>
      <c r="Z83" s="49"/>
      <c r="AA83" s="703"/>
      <c r="AB83" s="418"/>
      <c r="AC83" s="418"/>
      <c r="AD83" s="425"/>
      <c r="AE83" s="49"/>
      <c r="AF83" s="706"/>
      <c r="AG83" s="310"/>
      <c r="AH83" s="280"/>
      <c r="AI83" s="311"/>
      <c r="AJ83" s="217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 s="1" customFormat="1" ht="18" hidden="1" customHeight="1">
      <c r="A84" s="732"/>
      <c r="B84" s="706"/>
      <c r="C84" s="283"/>
      <c r="D84" s="69"/>
      <c r="E84" s="309"/>
      <c r="F84" s="217"/>
      <c r="G84" s="703"/>
      <c r="H84" s="418"/>
      <c r="I84" s="418"/>
      <c r="J84" s="425"/>
      <c r="K84" s="49"/>
      <c r="L84" s="703"/>
      <c r="M84" s="418"/>
      <c r="N84" s="418"/>
      <c r="O84" s="425"/>
      <c r="P84" s="49"/>
      <c r="Q84" s="703"/>
      <c r="R84" s="418"/>
      <c r="S84" s="418"/>
      <c r="T84" s="425"/>
      <c r="U84" s="49"/>
      <c r="V84" s="703"/>
      <c r="W84" s="418"/>
      <c r="X84" s="418"/>
      <c r="Y84" s="425"/>
      <c r="Z84" s="49"/>
      <c r="AA84" s="703"/>
      <c r="AB84" s="418"/>
      <c r="AC84" s="418"/>
      <c r="AD84" s="425"/>
      <c r="AE84" s="49"/>
      <c r="AF84" s="706"/>
      <c r="AG84" s="310"/>
      <c r="AH84" s="280"/>
      <c r="AI84" s="311"/>
      <c r="AJ84" s="217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 s="1" customFormat="1" ht="18" hidden="1" customHeight="1">
      <c r="A85" s="732"/>
      <c r="B85" s="706"/>
      <c r="C85" s="283"/>
      <c r="D85" s="69"/>
      <c r="E85" s="309"/>
      <c r="F85" s="217"/>
      <c r="G85" s="703"/>
      <c r="H85" s="418"/>
      <c r="I85" s="418"/>
      <c r="J85" s="425"/>
      <c r="K85" s="49"/>
      <c r="L85" s="703"/>
      <c r="M85" s="418"/>
      <c r="N85" s="418"/>
      <c r="O85" s="425"/>
      <c r="P85" s="49"/>
      <c r="Q85" s="703"/>
      <c r="R85" s="418"/>
      <c r="S85" s="418"/>
      <c r="T85" s="425"/>
      <c r="U85" s="49"/>
      <c r="V85" s="703"/>
      <c r="W85" s="418"/>
      <c r="X85" s="418"/>
      <c r="Y85" s="425"/>
      <c r="Z85" s="49"/>
      <c r="AA85" s="703"/>
      <c r="AB85" s="418"/>
      <c r="AC85" s="418"/>
      <c r="AD85" s="425"/>
      <c r="AE85" s="49"/>
      <c r="AF85" s="706"/>
      <c r="AG85" s="310"/>
      <c r="AH85" s="280"/>
      <c r="AI85" s="311"/>
      <c r="AJ85" s="217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 s="1" customFormat="1" ht="18" hidden="1" customHeight="1">
      <c r="A86" s="732"/>
      <c r="B86" s="706"/>
      <c r="C86" s="283"/>
      <c r="D86" s="69"/>
      <c r="E86" s="309"/>
      <c r="F86" s="217"/>
      <c r="G86" s="703"/>
      <c r="H86" s="418"/>
      <c r="I86" s="418"/>
      <c r="J86" s="425"/>
      <c r="K86" s="49"/>
      <c r="L86" s="703"/>
      <c r="M86" s="418"/>
      <c r="N86" s="418"/>
      <c r="O86" s="425"/>
      <c r="P86" s="49"/>
      <c r="Q86" s="703"/>
      <c r="R86" s="418"/>
      <c r="S86" s="418"/>
      <c r="T86" s="425"/>
      <c r="U86" s="49"/>
      <c r="V86" s="703"/>
      <c r="W86" s="418"/>
      <c r="X86" s="418"/>
      <c r="Y86" s="425"/>
      <c r="Z86" s="49"/>
      <c r="AA86" s="703"/>
      <c r="AB86" s="418"/>
      <c r="AC86" s="418"/>
      <c r="AD86" s="425"/>
      <c r="AE86" s="49"/>
      <c r="AF86" s="706"/>
      <c r="AG86" s="310"/>
      <c r="AH86" s="280"/>
      <c r="AI86" s="311"/>
      <c r="AJ86" s="217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 s="1" customFormat="1" ht="18" hidden="1" customHeight="1">
      <c r="A87" s="732"/>
      <c r="B87" s="706"/>
      <c r="C87" s="283"/>
      <c r="D87" s="69"/>
      <c r="E87" s="309"/>
      <c r="F87" s="217"/>
      <c r="G87" s="703"/>
      <c r="H87" s="418"/>
      <c r="I87" s="418"/>
      <c r="J87" s="425"/>
      <c r="K87" s="49"/>
      <c r="L87" s="703"/>
      <c r="M87" s="418"/>
      <c r="N87" s="418"/>
      <c r="O87" s="425"/>
      <c r="P87" s="49"/>
      <c r="Q87" s="703"/>
      <c r="R87" s="418"/>
      <c r="S87" s="418"/>
      <c r="T87" s="425"/>
      <c r="U87" s="49"/>
      <c r="V87" s="703"/>
      <c r="W87" s="418"/>
      <c r="X87" s="418"/>
      <c r="Y87" s="425"/>
      <c r="Z87" s="49"/>
      <c r="AA87" s="703"/>
      <c r="AB87" s="418"/>
      <c r="AC87" s="418"/>
      <c r="AD87" s="425"/>
      <c r="AE87" s="49"/>
      <c r="AF87" s="706"/>
      <c r="AG87" s="310"/>
      <c r="AH87" s="280"/>
      <c r="AI87" s="311"/>
      <c r="AJ87" s="21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 s="1" customFormat="1" ht="18" hidden="1" customHeight="1">
      <c r="A88" s="732"/>
      <c r="B88" s="706"/>
      <c r="C88" s="283"/>
      <c r="D88" s="69"/>
      <c r="E88" s="309"/>
      <c r="F88" s="217"/>
      <c r="G88" s="703"/>
      <c r="H88" s="418"/>
      <c r="I88" s="418"/>
      <c r="J88" s="425"/>
      <c r="K88" s="49"/>
      <c r="L88" s="703"/>
      <c r="M88" s="418"/>
      <c r="N88" s="418"/>
      <c r="O88" s="425"/>
      <c r="P88" s="49"/>
      <c r="Q88" s="703"/>
      <c r="R88" s="418"/>
      <c r="S88" s="418"/>
      <c r="T88" s="425"/>
      <c r="U88" s="49"/>
      <c r="V88" s="703"/>
      <c r="W88" s="418"/>
      <c r="X88" s="418"/>
      <c r="Y88" s="425"/>
      <c r="Z88" s="49"/>
      <c r="AA88" s="703"/>
      <c r="AB88" s="418"/>
      <c r="AC88" s="418"/>
      <c r="AD88" s="425"/>
      <c r="AE88" s="49"/>
      <c r="AF88" s="706"/>
      <c r="AG88" s="310"/>
      <c r="AH88" s="280"/>
      <c r="AI88" s="311"/>
      <c r="AJ88" s="217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 s="1" customFormat="1" ht="18" hidden="1" customHeight="1">
      <c r="A89" s="732"/>
      <c r="B89" s="706"/>
      <c r="C89" s="283"/>
      <c r="D89" s="69"/>
      <c r="E89" s="309"/>
      <c r="F89" s="217"/>
      <c r="G89" s="703"/>
      <c r="H89" s="418"/>
      <c r="I89" s="418"/>
      <c r="J89" s="425"/>
      <c r="K89" s="49"/>
      <c r="L89" s="703"/>
      <c r="M89" s="418"/>
      <c r="N89" s="418"/>
      <c r="O89" s="425"/>
      <c r="P89" s="49"/>
      <c r="Q89" s="703"/>
      <c r="R89" s="418"/>
      <c r="S89" s="418"/>
      <c r="T89" s="425"/>
      <c r="U89" s="49"/>
      <c r="V89" s="703"/>
      <c r="W89" s="418"/>
      <c r="X89" s="418"/>
      <c r="Y89" s="425"/>
      <c r="Z89" s="49"/>
      <c r="AA89" s="703"/>
      <c r="AB89" s="418"/>
      <c r="AC89" s="418"/>
      <c r="AD89" s="425"/>
      <c r="AE89" s="49"/>
      <c r="AF89" s="706"/>
      <c r="AG89" s="310"/>
      <c r="AH89" s="280"/>
      <c r="AI89" s="311"/>
      <c r="AJ89" s="217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 s="1" customFormat="1" ht="18" hidden="1" customHeight="1">
      <c r="A90" s="732"/>
      <c r="B90" s="706"/>
      <c r="C90" s="283"/>
      <c r="D90" s="69"/>
      <c r="E90" s="309"/>
      <c r="F90" s="217"/>
      <c r="G90" s="703"/>
      <c r="H90" s="418"/>
      <c r="I90" s="418"/>
      <c r="J90" s="425"/>
      <c r="K90" s="49"/>
      <c r="L90" s="703"/>
      <c r="M90" s="418"/>
      <c r="N90" s="418"/>
      <c r="O90" s="425"/>
      <c r="P90" s="49"/>
      <c r="Q90" s="703"/>
      <c r="R90" s="418"/>
      <c r="S90" s="418"/>
      <c r="T90" s="425"/>
      <c r="U90" s="49"/>
      <c r="V90" s="703"/>
      <c r="W90" s="418"/>
      <c r="X90" s="418"/>
      <c r="Y90" s="425"/>
      <c r="Z90" s="49"/>
      <c r="AA90" s="703"/>
      <c r="AB90" s="418"/>
      <c r="AC90" s="418"/>
      <c r="AD90" s="425"/>
      <c r="AE90" s="49"/>
      <c r="AF90" s="706"/>
      <c r="AG90" s="310"/>
      <c r="AH90" s="280"/>
      <c r="AI90" s="311"/>
      <c r="AJ90" s="217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 s="1" customFormat="1" ht="18" hidden="1" customHeight="1">
      <c r="A91" s="732"/>
      <c r="B91" s="706"/>
      <c r="C91" s="283"/>
      <c r="D91" s="69"/>
      <c r="E91" s="309"/>
      <c r="F91" s="217"/>
      <c r="G91" s="703"/>
      <c r="H91" s="418"/>
      <c r="I91" s="418"/>
      <c r="J91" s="425"/>
      <c r="K91" s="49"/>
      <c r="L91" s="703"/>
      <c r="M91" s="418"/>
      <c r="N91" s="418"/>
      <c r="O91" s="425"/>
      <c r="P91" s="49"/>
      <c r="Q91" s="703"/>
      <c r="R91" s="418"/>
      <c r="S91" s="418"/>
      <c r="T91" s="425"/>
      <c r="U91" s="49"/>
      <c r="V91" s="703"/>
      <c r="W91" s="418"/>
      <c r="X91" s="418"/>
      <c r="Y91" s="425"/>
      <c r="Z91" s="49"/>
      <c r="AA91" s="703"/>
      <c r="AB91" s="418"/>
      <c r="AC91" s="418"/>
      <c r="AD91" s="425"/>
      <c r="AE91" s="49"/>
      <c r="AF91" s="706"/>
      <c r="AG91" s="310"/>
      <c r="AH91" s="280"/>
      <c r="AI91" s="311"/>
      <c r="AJ91" s="217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 s="1" customFormat="1" ht="18" hidden="1" customHeight="1">
      <c r="A92" s="732"/>
      <c r="B92" s="706"/>
      <c r="C92" s="283"/>
      <c r="D92" s="69"/>
      <c r="E92" s="309"/>
      <c r="F92" s="217"/>
      <c r="G92" s="703"/>
      <c r="H92" s="418"/>
      <c r="I92" s="418"/>
      <c r="J92" s="425"/>
      <c r="K92" s="49"/>
      <c r="L92" s="703"/>
      <c r="M92" s="418"/>
      <c r="N92" s="418"/>
      <c r="O92" s="425"/>
      <c r="P92" s="49"/>
      <c r="Q92" s="703"/>
      <c r="R92" s="418"/>
      <c r="S92" s="418"/>
      <c r="T92" s="425"/>
      <c r="U92" s="49"/>
      <c r="V92" s="703"/>
      <c r="W92" s="418"/>
      <c r="X92" s="418"/>
      <c r="Y92" s="425"/>
      <c r="Z92" s="49"/>
      <c r="AA92" s="703"/>
      <c r="AB92" s="418"/>
      <c r="AC92" s="418"/>
      <c r="AD92" s="425"/>
      <c r="AE92" s="49"/>
      <c r="AF92" s="706"/>
      <c r="AG92" s="310"/>
      <c r="AH92" s="280"/>
      <c r="AI92" s="311"/>
      <c r="AJ92" s="217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 s="1" customFormat="1" ht="18" hidden="1" customHeight="1" thickBot="1">
      <c r="A93" s="733"/>
      <c r="B93" s="707"/>
      <c r="C93" s="284"/>
      <c r="D93" s="71"/>
      <c r="E93" s="312"/>
      <c r="F93" s="218"/>
      <c r="G93" s="704"/>
      <c r="H93" s="418"/>
      <c r="I93" s="418"/>
      <c r="J93" s="425"/>
      <c r="K93" s="49"/>
      <c r="L93" s="704"/>
      <c r="M93" s="418"/>
      <c r="N93" s="418"/>
      <c r="O93" s="425"/>
      <c r="P93" s="49"/>
      <c r="Q93" s="704"/>
      <c r="R93" s="418"/>
      <c r="S93" s="418"/>
      <c r="T93" s="425"/>
      <c r="U93" s="49"/>
      <c r="V93" s="704"/>
      <c r="W93" s="418"/>
      <c r="X93" s="418"/>
      <c r="Y93" s="425"/>
      <c r="Z93" s="49"/>
      <c r="AA93" s="704"/>
      <c r="AB93" s="418"/>
      <c r="AC93" s="418"/>
      <c r="AD93" s="425"/>
      <c r="AE93" s="49"/>
      <c r="AF93" s="707"/>
      <c r="AG93" s="313"/>
      <c r="AH93" s="285"/>
      <c r="AI93" s="314"/>
      <c r="AJ93" s="218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 s="1" customFormat="1" ht="18" customHeight="1">
      <c r="A94" s="737" t="s">
        <v>96</v>
      </c>
      <c r="B94" s="705"/>
      <c r="C94" s="282"/>
      <c r="D94" s="282"/>
      <c r="E94" s="305"/>
      <c r="F94" s="65"/>
      <c r="G94" s="728"/>
      <c r="H94" s="410"/>
      <c r="I94" s="440"/>
      <c r="J94" s="412"/>
      <c r="K94" s="45"/>
      <c r="L94" s="728" t="s">
        <v>165</v>
      </c>
      <c r="M94" s="410" t="s">
        <v>138</v>
      </c>
      <c r="N94" s="440"/>
      <c r="O94" s="412">
        <f>ROUND(51.4*O$2/1000,0)</f>
        <v>78</v>
      </c>
      <c r="P94" s="413" t="s">
        <v>38</v>
      </c>
      <c r="Q94" s="728" t="s">
        <v>186</v>
      </c>
      <c r="R94" s="98" t="s">
        <v>187</v>
      </c>
      <c r="S94" s="441"/>
      <c r="T94" s="442">
        <f>T$2*1.01</f>
        <v>1532.17</v>
      </c>
      <c r="U94" s="426" t="s">
        <v>39</v>
      </c>
      <c r="V94" s="728" t="s">
        <v>190</v>
      </c>
      <c r="W94" s="410" t="s">
        <v>120</v>
      </c>
      <c r="X94" s="440"/>
      <c r="Y94" s="412">
        <f>ROUND(76*Y$2/1000,0)</f>
        <v>115</v>
      </c>
      <c r="Z94" s="413" t="s">
        <v>38</v>
      </c>
      <c r="AA94" s="728" t="s">
        <v>142</v>
      </c>
      <c r="AB94" s="98" t="s">
        <v>141</v>
      </c>
      <c r="AC94" s="99"/>
      <c r="AD94" s="412">
        <f>ROUND(11*AD$2/1000,0)</f>
        <v>17</v>
      </c>
      <c r="AE94" s="413" t="s">
        <v>38</v>
      </c>
      <c r="AF94" s="716"/>
      <c r="AG94" s="118"/>
      <c r="AH94" s="216"/>
      <c r="AI94" s="214"/>
      <c r="AJ94" s="188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 s="1" customFormat="1" ht="18" customHeight="1">
      <c r="A95" s="738"/>
      <c r="B95" s="740"/>
      <c r="C95" s="69"/>
      <c r="D95" s="69"/>
      <c r="E95" s="309"/>
      <c r="F95" s="280"/>
      <c r="G95" s="729"/>
      <c r="H95" s="429"/>
      <c r="I95" s="418"/>
      <c r="J95" s="425"/>
      <c r="K95" s="49"/>
      <c r="L95" s="729"/>
      <c r="M95" s="429" t="s">
        <v>77</v>
      </c>
      <c r="N95" s="418"/>
      <c r="O95" s="425">
        <f>ROUND(9.6*O$2/1000,0)</f>
        <v>15</v>
      </c>
      <c r="P95" s="49" t="s">
        <v>38</v>
      </c>
      <c r="Q95" s="729"/>
      <c r="R95" s="478" t="s">
        <v>188</v>
      </c>
      <c r="S95" s="479"/>
      <c r="T95" s="480">
        <v>30</v>
      </c>
      <c r="U95" s="408" t="s">
        <v>39</v>
      </c>
      <c r="V95" s="729"/>
      <c r="W95" s="429" t="s">
        <v>75</v>
      </c>
      <c r="X95" s="418"/>
      <c r="Y95" s="425">
        <f>ROUND(31*Y$2/1000,0)</f>
        <v>47</v>
      </c>
      <c r="Z95" s="49" t="s">
        <v>38</v>
      </c>
      <c r="AA95" s="729"/>
      <c r="AB95" s="443" t="s">
        <v>159</v>
      </c>
      <c r="AC95" s="58"/>
      <c r="AD95" s="425">
        <f>ROUND(9*AD$2/1000,0)</f>
        <v>14</v>
      </c>
      <c r="AE95" s="49" t="s">
        <v>38</v>
      </c>
      <c r="AF95" s="717"/>
      <c r="AG95" s="110"/>
      <c r="AH95" s="120"/>
      <c r="AI95" s="213"/>
      <c r="AJ95" s="217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 s="1" customFormat="1" ht="18" customHeight="1">
      <c r="A96" s="738"/>
      <c r="B96" s="740"/>
      <c r="C96" s="69"/>
      <c r="D96" s="69"/>
      <c r="E96" s="309"/>
      <c r="F96" s="280"/>
      <c r="G96" s="729"/>
      <c r="H96" s="429"/>
      <c r="I96" s="418"/>
      <c r="J96" s="425"/>
      <c r="K96" s="49"/>
      <c r="L96" s="729"/>
      <c r="M96" s="545" t="s">
        <v>271</v>
      </c>
      <c r="N96" s="418"/>
      <c r="O96" s="425">
        <f>ROUND(3*O$2/1000,0)</f>
        <v>5</v>
      </c>
      <c r="P96" s="49" t="s">
        <v>38</v>
      </c>
      <c r="Q96" s="729"/>
      <c r="R96" s="57"/>
      <c r="S96" s="444"/>
      <c r="T96" s="445"/>
      <c r="U96" s="49"/>
      <c r="V96" s="729"/>
      <c r="W96" s="429" t="s">
        <v>122</v>
      </c>
      <c r="X96" s="418"/>
      <c r="Y96" s="425">
        <f>ROUND(4*Y$2/1000,0)</f>
        <v>6</v>
      </c>
      <c r="Z96" s="49" t="s">
        <v>38</v>
      </c>
      <c r="AA96" s="729"/>
      <c r="AB96" s="57" t="s">
        <v>121</v>
      </c>
      <c r="AC96" s="58"/>
      <c r="AD96" s="425">
        <v>45</v>
      </c>
      <c r="AE96" s="49" t="s">
        <v>38</v>
      </c>
      <c r="AF96" s="717"/>
      <c r="AG96" s="110"/>
      <c r="AH96" s="120"/>
      <c r="AI96" s="213"/>
      <c r="AJ96" s="217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 s="1" customFormat="1" ht="18" customHeight="1">
      <c r="A97" s="738"/>
      <c r="B97" s="740"/>
      <c r="C97" s="69"/>
      <c r="D97" s="69"/>
      <c r="E97" s="309"/>
      <c r="F97" s="315"/>
      <c r="G97" s="729"/>
      <c r="H97" s="429"/>
      <c r="I97" s="418"/>
      <c r="J97" s="425"/>
      <c r="K97" s="49"/>
      <c r="L97" s="729"/>
      <c r="M97" s="429" t="s">
        <v>160</v>
      </c>
      <c r="N97" s="418"/>
      <c r="O97" s="425">
        <v>1</v>
      </c>
      <c r="P97" s="49" t="s">
        <v>45</v>
      </c>
      <c r="Q97" s="729"/>
      <c r="R97" s="57"/>
      <c r="S97" s="444"/>
      <c r="T97" s="445"/>
      <c r="U97" s="49"/>
      <c r="V97" s="729"/>
      <c r="W97" s="429"/>
      <c r="X97" s="418"/>
      <c r="Y97" s="425"/>
      <c r="Z97" s="49"/>
      <c r="AA97" s="729"/>
      <c r="AB97" s="57" t="s">
        <v>79</v>
      </c>
      <c r="AC97" s="58"/>
      <c r="AD97" s="425">
        <f>MROUND(4*AD$2/1000,3)</f>
        <v>6</v>
      </c>
      <c r="AE97" s="49" t="s">
        <v>38</v>
      </c>
      <c r="AF97" s="717"/>
      <c r="AG97" s="110"/>
      <c r="AH97" s="120"/>
      <c r="AI97" s="213"/>
      <c r="AJ97" s="21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 s="1" customFormat="1" ht="18" customHeight="1">
      <c r="A98" s="738"/>
      <c r="B98" s="740"/>
      <c r="C98" s="69"/>
      <c r="D98" s="69"/>
      <c r="E98" s="309"/>
      <c r="F98" s="280"/>
      <c r="G98" s="729"/>
      <c r="H98" s="429"/>
      <c r="I98" s="418"/>
      <c r="J98" s="425"/>
      <c r="K98" s="49"/>
      <c r="L98" s="729"/>
      <c r="M98" s="429" t="s">
        <v>166</v>
      </c>
      <c r="N98" s="418"/>
      <c r="O98" s="425">
        <f>ROUND(3*O$2/1000,0)</f>
        <v>5</v>
      </c>
      <c r="P98" s="49" t="s">
        <v>38</v>
      </c>
      <c r="Q98" s="729"/>
      <c r="R98" s="57"/>
      <c r="S98" s="444"/>
      <c r="T98" s="445"/>
      <c r="U98" s="53"/>
      <c r="V98" s="729"/>
      <c r="W98" s="429"/>
      <c r="X98" s="418"/>
      <c r="Y98" s="425"/>
      <c r="Z98" s="49"/>
      <c r="AA98" s="729"/>
      <c r="AB98" s="57" t="s">
        <v>122</v>
      </c>
      <c r="AC98" s="58"/>
      <c r="AD98" s="425">
        <f>ROUND(2*AD$2/1000,0)</f>
        <v>3</v>
      </c>
      <c r="AE98" s="49" t="s">
        <v>38</v>
      </c>
      <c r="AF98" s="717"/>
      <c r="AG98" s="110"/>
      <c r="AH98" s="120"/>
      <c r="AI98" s="213"/>
      <c r="AJ98" s="217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 s="1" customFormat="1" ht="18" customHeight="1">
      <c r="A99" s="738"/>
      <c r="B99" s="740"/>
      <c r="C99" s="69"/>
      <c r="D99" s="69"/>
      <c r="E99" s="309"/>
      <c r="F99" s="315"/>
      <c r="G99" s="729"/>
      <c r="H99" s="429"/>
      <c r="I99" s="418"/>
      <c r="J99" s="425"/>
      <c r="K99" s="49"/>
      <c r="L99" s="729"/>
      <c r="M99" s="429"/>
      <c r="N99" s="418"/>
      <c r="O99" s="425"/>
      <c r="P99" s="49"/>
      <c r="Q99" s="729"/>
      <c r="R99" s="57"/>
      <c r="S99" s="444"/>
      <c r="T99" s="445"/>
      <c r="U99" s="53"/>
      <c r="V99" s="729"/>
      <c r="W99" s="429"/>
      <c r="X99" s="418"/>
      <c r="Y99" s="425"/>
      <c r="Z99" s="49"/>
      <c r="AA99" s="729"/>
      <c r="AB99" s="57"/>
      <c r="AC99" s="58"/>
      <c r="AD99" s="53"/>
      <c r="AE99" s="49"/>
      <c r="AF99" s="717"/>
      <c r="AG99" s="110"/>
      <c r="AH99" s="120"/>
      <c r="AI99" s="213"/>
      <c r="AJ99" s="217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 s="1" customFormat="1" ht="18" customHeight="1" thickBot="1">
      <c r="A100" s="738"/>
      <c r="B100" s="740"/>
      <c r="C100" s="69"/>
      <c r="D100" s="69"/>
      <c r="E100" s="309"/>
      <c r="F100" s="315"/>
      <c r="G100" s="729"/>
      <c r="H100" s="429"/>
      <c r="I100" s="418"/>
      <c r="J100" s="425"/>
      <c r="K100" s="49"/>
      <c r="L100" s="729"/>
      <c r="M100" s="429"/>
      <c r="N100" s="418"/>
      <c r="O100" s="425"/>
      <c r="P100" s="49"/>
      <c r="Q100" s="729"/>
      <c r="R100" s="57"/>
      <c r="S100" s="444"/>
      <c r="T100" s="445"/>
      <c r="U100" s="53"/>
      <c r="V100" s="729"/>
      <c r="W100" s="429"/>
      <c r="X100" s="418"/>
      <c r="Y100" s="425"/>
      <c r="Z100" s="49"/>
      <c r="AA100" s="729"/>
      <c r="AB100" s="57"/>
      <c r="AC100" s="58"/>
      <c r="AD100" s="425"/>
      <c r="AE100" s="49"/>
      <c r="AF100" s="717"/>
      <c r="AG100" s="119"/>
      <c r="AH100" s="121"/>
      <c r="AI100" s="215"/>
      <c r="AJ100" s="217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 s="1" customFormat="1" ht="18" customHeight="1">
      <c r="A101" s="738"/>
      <c r="B101" s="740"/>
      <c r="C101" s="69"/>
      <c r="D101" s="69"/>
      <c r="E101" s="309"/>
      <c r="F101" s="315"/>
      <c r="G101" s="729"/>
      <c r="H101" s="429"/>
      <c r="I101" s="418"/>
      <c r="J101" s="425"/>
      <c r="K101" s="49"/>
      <c r="L101" s="729"/>
      <c r="M101" s="429"/>
      <c r="N101" s="418"/>
      <c r="O101" s="425"/>
      <c r="P101" s="49"/>
      <c r="Q101" s="729"/>
      <c r="R101" s="57"/>
      <c r="S101" s="444"/>
      <c r="T101" s="445"/>
      <c r="U101" s="53"/>
      <c r="V101" s="729"/>
      <c r="W101" s="429"/>
      <c r="X101" s="418"/>
      <c r="Y101" s="425"/>
      <c r="Z101" s="49"/>
      <c r="AA101" s="729"/>
      <c r="AB101" s="57"/>
      <c r="AC101" s="58"/>
      <c r="AD101" s="445"/>
      <c r="AE101" s="49"/>
      <c r="AF101" s="717"/>
      <c r="AG101" s="120"/>
      <c r="AH101" s="120"/>
      <c r="AI101" s="213"/>
      <c r="AJ101" s="217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 s="1" customFormat="1" ht="18" customHeight="1" thickBot="1">
      <c r="A102" s="738"/>
      <c r="B102" s="740"/>
      <c r="C102" s="69"/>
      <c r="D102" s="69"/>
      <c r="E102" s="309"/>
      <c r="F102" s="315"/>
      <c r="G102" s="729"/>
      <c r="H102" s="414"/>
      <c r="I102" s="423"/>
      <c r="J102" s="438"/>
      <c r="K102" s="52"/>
      <c r="L102" s="729"/>
      <c r="M102" s="414"/>
      <c r="N102" s="423"/>
      <c r="O102" s="438"/>
      <c r="P102" s="52"/>
      <c r="Q102" s="729"/>
      <c r="R102" s="57"/>
      <c r="S102" s="444"/>
      <c r="T102" s="445"/>
      <c r="U102" s="53"/>
      <c r="V102" s="729"/>
      <c r="W102" s="414"/>
      <c r="X102" s="423"/>
      <c r="Y102" s="438"/>
      <c r="Z102" s="52"/>
      <c r="AA102" s="729"/>
      <c r="AB102" s="57"/>
      <c r="AC102" s="58"/>
      <c r="AD102" s="445"/>
      <c r="AE102" s="49"/>
      <c r="AF102" s="717"/>
      <c r="AG102" s="120"/>
      <c r="AH102" s="120"/>
      <c r="AI102" s="213"/>
      <c r="AJ102" s="217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 s="1" customFormat="1" ht="18" hidden="1" customHeight="1">
      <c r="A103" s="738"/>
      <c r="B103" s="740"/>
      <c r="C103" s="69"/>
      <c r="D103" s="69"/>
      <c r="E103" s="309"/>
      <c r="F103" s="315"/>
      <c r="G103" s="729"/>
      <c r="H103" s="418"/>
      <c r="I103" s="418"/>
      <c r="J103" s="425"/>
      <c r="K103" s="53"/>
      <c r="L103" s="729"/>
      <c r="M103" s="418"/>
      <c r="N103" s="418"/>
      <c r="O103" s="425"/>
      <c r="P103" s="53"/>
      <c r="Q103" s="729"/>
      <c r="R103" s="57"/>
      <c r="S103" s="58"/>
      <c r="T103" s="445"/>
      <c r="U103" s="53"/>
      <c r="V103" s="729"/>
      <c r="W103" s="418"/>
      <c r="X103" s="418"/>
      <c r="Y103" s="425"/>
      <c r="Z103" s="53"/>
      <c r="AA103" s="729"/>
      <c r="AB103" s="418"/>
      <c r="AC103" s="418"/>
      <c r="AD103" s="425"/>
      <c r="AE103" s="53"/>
      <c r="AF103" s="717"/>
      <c r="AG103" s="120"/>
      <c r="AH103" s="120"/>
      <c r="AI103" s="213"/>
      <c r="AJ103" s="217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 s="1" customFormat="1" ht="18" hidden="1" customHeight="1">
      <c r="A104" s="738"/>
      <c r="B104" s="740"/>
      <c r="C104" s="69"/>
      <c r="D104" s="69"/>
      <c r="E104" s="309"/>
      <c r="F104" s="315"/>
      <c r="G104" s="729"/>
      <c r="H104" s="418"/>
      <c r="I104" s="418"/>
      <c r="J104" s="425"/>
      <c r="K104" s="53"/>
      <c r="L104" s="729"/>
      <c r="M104" s="418"/>
      <c r="N104" s="418"/>
      <c r="O104" s="425"/>
      <c r="P104" s="53"/>
      <c r="Q104" s="729"/>
      <c r="R104" s="57"/>
      <c r="S104" s="58"/>
      <c r="T104" s="445"/>
      <c r="U104" s="53"/>
      <c r="V104" s="729"/>
      <c r="W104" s="418"/>
      <c r="X104" s="418"/>
      <c r="Y104" s="425"/>
      <c r="Z104" s="53"/>
      <c r="AA104" s="729"/>
      <c r="AB104" s="418"/>
      <c r="AC104" s="418"/>
      <c r="AD104" s="425"/>
      <c r="AE104" s="53"/>
      <c r="AF104" s="717"/>
      <c r="AG104" s="120"/>
      <c r="AH104" s="120"/>
      <c r="AI104" s="213"/>
      <c r="AJ104" s="217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 s="1" customFormat="1" ht="18" hidden="1" customHeight="1">
      <c r="A105" s="738"/>
      <c r="B105" s="740"/>
      <c r="C105" s="69"/>
      <c r="D105" s="69"/>
      <c r="E105" s="309"/>
      <c r="F105" s="315"/>
      <c r="G105" s="729"/>
      <c r="H105" s="418"/>
      <c r="I105" s="418"/>
      <c r="J105" s="425"/>
      <c r="K105" s="53"/>
      <c r="L105" s="729"/>
      <c r="M105" s="418"/>
      <c r="N105" s="418"/>
      <c r="O105" s="425"/>
      <c r="P105" s="53"/>
      <c r="Q105" s="729"/>
      <c r="R105" s="57"/>
      <c r="S105" s="58"/>
      <c r="T105" s="445"/>
      <c r="U105" s="53"/>
      <c r="V105" s="729"/>
      <c r="W105" s="418"/>
      <c r="X105" s="418"/>
      <c r="Y105" s="425"/>
      <c r="Z105" s="53"/>
      <c r="AA105" s="729"/>
      <c r="AB105" s="418"/>
      <c r="AC105" s="418"/>
      <c r="AD105" s="425"/>
      <c r="AE105" s="53"/>
      <c r="AF105" s="717"/>
      <c r="AG105" s="120"/>
      <c r="AH105" s="120"/>
      <c r="AI105" s="213"/>
      <c r="AJ105" s="217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 s="1" customFormat="1" ht="18" hidden="1" customHeight="1">
      <c r="A106" s="738"/>
      <c r="B106" s="740"/>
      <c r="C106" s="69"/>
      <c r="D106" s="69"/>
      <c r="E106" s="309"/>
      <c r="F106" s="315"/>
      <c r="G106" s="729"/>
      <c r="H106" s="418"/>
      <c r="I106" s="418"/>
      <c r="J106" s="425"/>
      <c r="K106" s="53"/>
      <c r="L106" s="729"/>
      <c r="M106" s="418"/>
      <c r="N106" s="418"/>
      <c r="O106" s="425"/>
      <c r="P106" s="53"/>
      <c r="Q106" s="729"/>
      <c r="R106" s="57"/>
      <c r="S106" s="58"/>
      <c r="T106" s="445"/>
      <c r="U106" s="53"/>
      <c r="V106" s="729"/>
      <c r="W106" s="418"/>
      <c r="X106" s="418"/>
      <c r="Y106" s="425"/>
      <c r="Z106" s="53"/>
      <c r="AA106" s="729"/>
      <c r="AB106" s="418"/>
      <c r="AC106" s="418"/>
      <c r="AD106" s="425"/>
      <c r="AE106" s="53"/>
      <c r="AF106" s="717"/>
      <c r="AG106" s="120"/>
      <c r="AH106" s="120"/>
      <c r="AI106" s="213"/>
      <c r="AJ106" s="217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 s="1" customFormat="1" ht="18" hidden="1" customHeight="1">
      <c r="A107" s="738"/>
      <c r="B107" s="740"/>
      <c r="C107" s="69"/>
      <c r="D107" s="69"/>
      <c r="E107" s="309"/>
      <c r="F107" s="315"/>
      <c r="G107" s="729"/>
      <c r="H107" s="418"/>
      <c r="I107" s="418"/>
      <c r="J107" s="425"/>
      <c r="K107" s="53"/>
      <c r="L107" s="729"/>
      <c r="M107" s="418"/>
      <c r="N107" s="418"/>
      <c r="O107" s="425"/>
      <c r="P107" s="53"/>
      <c r="Q107" s="729"/>
      <c r="R107" s="57"/>
      <c r="S107" s="58"/>
      <c r="T107" s="445"/>
      <c r="U107" s="53"/>
      <c r="V107" s="729"/>
      <c r="W107" s="418"/>
      <c r="X107" s="418"/>
      <c r="Y107" s="425"/>
      <c r="Z107" s="53"/>
      <c r="AA107" s="729"/>
      <c r="AB107" s="418"/>
      <c r="AC107" s="418"/>
      <c r="AD107" s="425"/>
      <c r="AE107" s="53"/>
      <c r="AF107" s="717"/>
      <c r="AG107" s="120"/>
      <c r="AH107" s="120"/>
      <c r="AI107" s="213"/>
      <c r="AJ107" s="21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 s="1" customFormat="1" ht="18" hidden="1" customHeight="1" thickBot="1">
      <c r="A108" s="739"/>
      <c r="B108" s="741"/>
      <c r="C108" s="71"/>
      <c r="D108" s="71"/>
      <c r="E108" s="312"/>
      <c r="F108" s="316"/>
      <c r="G108" s="730"/>
      <c r="H108" s="418"/>
      <c r="I108" s="418"/>
      <c r="J108" s="425"/>
      <c r="K108" s="54"/>
      <c r="L108" s="730"/>
      <c r="M108" s="418"/>
      <c r="N108" s="418"/>
      <c r="O108" s="425"/>
      <c r="P108" s="54"/>
      <c r="Q108" s="730"/>
      <c r="R108" s="167"/>
      <c r="S108" s="446"/>
      <c r="T108" s="447"/>
      <c r="U108" s="54"/>
      <c r="V108" s="730"/>
      <c r="W108" s="418"/>
      <c r="X108" s="418"/>
      <c r="Y108" s="425"/>
      <c r="Z108" s="54"/>
      <c r="AA108" s="730"/>
      <c r="AB108" s="418"/>
      <c r="AC108" s="418"/>
      <c r="AD108" s="425"/>
      <c r="AE108" s="54"/>
      <c r="AF108" s="718"/>
      <c r="AG108" s="120"/>
      <c r="AH108" s="120"/>
      <c r="AI108" s="213"/>
      <c r="AJ108" s="21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 s="1" customFormat="1" ht="18" hidden="1" customHeight="1">
      <c r="A109" s="737" t="s">
        <v>97</v>
      </c>
      <c r="B109" s="705"/>
      <c r="C109" s="281"/>
      <c r="D109" s="282"/>
      <c r="E109" s="305"/>
      <c r="F109" s="306"/>
      <c r="G109" s="728"/>
      <c r="H109" s="410"/>
      <c r="I109" s="440"/>
      <c r="J109" s="439"/>
      <c r="K109" s="413"/>
      <c r="L109" s="728"/>
      <c r="M109" s="410"/>
      <c r="N109" s="440"/>
      <c r="O109" s="439"/>
      <c r="P109" s="413"/>
      <c r="Q109" s="728"/>
      <c r="R109" s="410"/>
      <c r="S109" s="411"/>
      <c r="T109" s="439"/>
      <c r="U109" s="413"/>
      <c r="V109" s="728"/>
      <c r="W109" s="410"/>
      <c r="X109" s="440"/>
      <c r="Y109" s="411"/>
      <c r="Z109" s="413"/>
      <c r="AA109" s="728"/>
      <c r="AB109" s="410"/>
      <c r="AC109" s="440"/>
      <c r="AD109" s="439"/>
      <c r="AE109" s="413"/>
      <c r="AF109" s="705"/>
      <c r="AG109" s="307"/>
      <c r="AH109" s="279"/>
      <c r="AI109" s="308"/>
      <c r="AJ109" s="306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 s="1" customFormat="1" ht="18" hidden="1" customHeight="1">
      <c r="A110" s="738"/>
      <c r="B110" s="706"/>
      <c r="C110" s="283"/>
      <c r="D110" s="69"/>
      <c r="E110" s="309"/>
      <c r="F110" s="217"/>
      <c r="G110" s="729"/>
      <c r="H110" s="429"/>
      <c r="I110" s="418"/>
      <c r="J110" s="425"/>
      <c r="K110" s="49"/>
      <c r="L110" s="729"/>
      <c r="M110" s="429"/>
      <c r="N110" s="418"/>
      <c r="O110" s="425"/>
      <c r="P110" s="49"/>
      <c r="Q110" s="729"/>
      <c r="R110" s="429"/>
      <c r="S110" s="419"/>
      <c r="T110" s="425"/>
      <c r="U110" s="49"/>
      <c r="V110" s="729"/>
      <c r="W110" s="429"/>
      <c r="X110" s="418"/>
      <c r="Y110" s="419"/>
      <c r="Z110" s="49"/>
      <c r="AA110" s="729"/>
      <c r="AB110" s="429"/>
      <c r="AC110" s="418"/>
      <c r="AD110" s="425"/>
      <c r="AE110" s="49"/>
      <c r="AF110" s="706"/>
      <c r="AG110" s="310"/>
      <c r="AH110" s="280"/>
      <c r="AI110" s="311"/>
      <c r="AJ110" s="217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 s="1" customFormat="1" ht="18" hidden="1" customHeight="1">
      <c r="A111" s="738"/>
      <c r="B111" s="706"/>
      <c r="C111" s="283"/>
      <c r="D111" s="69"/>
      <c r="E111" s="309"/>
      <c r="F111" s="217"/>
      <c r="G111" s="729"/>
      <c r="H111" s="429"/>
      <c r="I111" s="418"/>
      <c r="J111" s="425"/>
      <c r="K111" s="49"/>
      <c r="L111" s="729"/>
      <c r="M111" s="429"/>
      <c r="N111" s="418"/>
      <c r="O111" s="425"/>
      <c r="P111" s="49"/>
      <c r="Q111" s="729"/>
      <c r="R111" s="429"/>
      <c r="S111" s="419"/>
      <c r="T111" s="425"/>
      <c r="U111" s="49"/>
      <c r="V111" s="729"/>
      <c r="W111" s="429"/>
      <c r="X111" s="418"/>
      <c r="Y111" s="419"/>
      <c r="Z111" s="49"/>
      <c r="AA111" s="729"/>
      <c r="AB111" s="429"/>
      <c r="AC111" s="418"/>
      <c r="AD111" s="425"/>
      <c r="AE111" s="49"/>
      <c r="AF111" s="706"/>
      <c r="AG111" s="310"/>
      <c r="AH111" s="280"/>
      <c r="AI111" s="311"/>
      <c r="AJ111" s="217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 s="1" customFormat="1" ht="18" hidden="1" customHeight="1">
      <c r="A112" s="738"/>
      <c r="B112" s="706"/>
      <c r="C112" s="283"/>
      <c r="D112" s="69"/>
      <c r="E112" s="309"/>
      <c r="F112" s="217"/>
      <c r="G112" s="729"/>
      <c r="H112" s="429"/>
      <c r="I112" s="418"/>
      <c r="J112" s="425"/>
      <c r="K112" s="49"/>
      <c r="L112" s="729"/>
      <c r="M112" s="429"/>
      <c r="N112" s="418"/>
      <c r="O112" s="425"/>
      <c r="P112" s="49"/>
      <c r="Q112" s="729"/>
      <c r="R112" s="429"/>
      <c r="S112" s="419"/>
      <c r="T112" s="425"/>
      <c r="U112" s="49"/>
      <c r="V112" s="729"/>
      <c r="W112" s="429"/>
      <c r="X112" s="418"/>
      <c r="Y112" s="425"/>
      <c r="Z112" s="49"/>
      <c r="AA112" s="729"/>
      <c r="AB112" s="429"/>
      <c r="AC112" s="418"/>
      <c r="AD112" s="425"/>
      <c r="AE112" s="49"/>
      <c r="AF112" s="706"/>
      <c r="AG112" s="310"/>
      <c r="AH112" s="280"/>
      <c r="AI112" s="311"/>
      <c r="AJ112" s="217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 s="1" customFormat="1" ht="18" hidden="1" customHeight="1">
      <c r="A113" s="738"/>
      <c r="B113" s="706"/>
      <c r="C113" s="283"/>
      <c r="D113" s="69"/>
      <c r="E113" s="309"/>
      <c r="F113" s="217"/>
      <c r="G113" s="729"/>
      <c r="H113" s="429"/>
      <c r="I113" s="418"/>
      <c r="J113" s="425"/>
      <c r="K113" s="49"/>
      <c r="L113" s="729"/>
      <c r="M113" s="429"/>
      <c r="N113" s="418"/>
      <c r="O113" s="425"/>
      <c r="P113" s="49"/>
      <c r="Q113" s="729"/>
      <c r="R113" s="429"/>
      <c r="S113" s="419"/>
      <c r="T113" s="425"/>
      <c r="U113" s="49"/>
      <c r="V113" s="729"/>
      <c r="W113" s="429"/>
      <c r="X113" s="418"/>
      <c r="Y113" s="425"/>
      <c r="Z113" s="49"/>
      <c r="AA113" s="729"/>
      <c r="AB113" s="429"/>
      <c r="AC113" s="418"/>
      <c r="AD113" s="425"/>
      <c r="AE113" s="49"/>
      <c r="AF113" s="706"/>
      <c r="AG113" s="310"/>
      <c r="AH113" s="280"/>
      <c r="AI113" s="311"/>
      <c r="AJ113" s="217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 s="1" customFormat="1" ht="18" hidden="1" customHeight="1">
      <c r="A114" s="738"/>
      <c r="B114" s="706"/>
      <c r="C114" s="283"/>
      <c r="D114" s="69"/>
      <c r="E114" s="309"/>
      <c r="F114" s="217"/>
      <c r="G114" s="729"/>
      <c r="H114" s="429"/>
      <c r="I114" s="418"/>
      <c r="J114" s="425"/>
      <c r="K114" s="49"/>
      <c r="L114" s="729"/>
      <c r="M114" s="429"/>
      <c r="N114" s="418"/>
      <c r="O114" s="425"/>
      <c r="P114" s="49"/>
      <c r="Q114" s="729"/>
      <c r="R114" s="429"/>
      <c r="S114" s="419"/>
      <c r="T114" s="425"/>
      <c r="U114" s="49"/>
      <c r="V114" s="729"/>
      <c r="W114" s="429"/>
      <c r="X114" s="418"/>
      <c r="Y114" s="425"/>
      <c r="Z114" s="49"/>
      <c r="AA114" s="729"/>
      <c r="AB114" s="429"/>
      <c r="AC114" s="418"/>
      <c r="AD114" s="425"/>
      <c r="AE114" s="49"/>
      <c r="AF114" s="706"/>
      <c r="AG114" s="310"/>
      <c r="AH114" s="280"/>
      <c r="AI114" s="311"/>
      <c r="AJ114" s="217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 s="1" customFormat="1" ht="18" hidden="1" customHeight="1">
      <c r="A115" s="738"/>
      <c r="B115" s="706"/>
      <c r="C115" s="283"/>
      <c r="D115" s="69"/>
      <c r="E115" s="309"/>
      <c r="F115" s="217"/>
      <c r="G115" s="729"/>
      <c r="H115" s="414"/>
      <c r="I115" s="423"/>
      <c r="J115" s="438"/>
      <c r="K115" s="52"/>
      <c r="L115" s="729"/>
      <c r="M115" s="414"/>
      <c r="N115" s="423"/>
      <c r="O115" s="438"/>
      <c r="P115" s="52"/>
      <c r="Q115" s="729"/>
      <c r="R115" s="414"/>
      <c r="S115" s="415"/>
      <c r="T115" s="438"/>
      <c r="U115" s="52"/>
      <c r="V115" s="729"/>
      <c r="W115" s="414"/>
      <c r="X115" s="423"/>
      <c r="Y115" s="438"/>
      <c r="Z115" s="49"/>
      <c r="AA115" s="729"/>
      <c r="AB115" s="414"/>
      <c r="AC115" s="423"/>
      <c r="AD115" s="438"/>
      <c r="AE115" s="49"/>
      <c r="AF115" s="706"/>
      <c r="AG115" s="310"/>
      <c r="AH115" s="280"/>
      <c r="AI115" s="311"/>
      <c r="AJ115" s="217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 s="1" customFormat="1" ht="18" hidden="1" customHeight="1">
      <c r="A116" s="738"/>
      <c r="B116" s="706"/>
      <c r="C116" s="283"/>
      <c r="D116" s="69"/>
      <c r="E116" s="309"/>
      <c r="F116" s="217"/>
      <c r="G116" s="729"/>
      <c r="H116" s="418"/>
      <c r="I116" s="418"/>
      <c r="J116" s="425"/>
      <c r="K116" s="49"/>
      <c r="L116" s="729"/>
      <c r="M116" s="418"/>
      <c r="N116" s="418"/>
      <c r="O116" s="425"/>
      <c r="P116" s="49"/>
      <c r="Q116" s="729"/>
      <c r="R116" s="418"/>
      <c r="S116" s="419"/>
      <c r="T116" s="425"/>
      <c r="U116" s="49"/>
      <c r="V116" s="729"/>
      <c r="W116" s="418"/>
      <c r="X116" s="418"/>
      <c r="Y116" s="425"/>
      <c r="Z116" s="49"/>
      <c r="AA116" s="729"/>
      <c r="AB116" s="418"/>
      <c r="AC116" s="418"/>
      <c r="AD116" s="425"/>
      <c r="AE116" s="49"/>
      <c r="AF116" s="706"/>
      <c r="AG116" s="310"/>
      <c r="AH116" s="280"/>
      <c r="AI116" s="311"/>
      <c r="AJ116" s="217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 s="1" customFormat="1" ht="18" hidden="1" customHeight="1">
      <c r="A117" s="738"/>
      <c r="B117" s="706"/>
      <c r="C117" s="283"/>
      <c r="D117" s="69"/>
      <c r="E117" s="309"/>
      <c r="F117" s="217"/>
      <c r="G117" s="729"/>
      <c r="H117" s="418"/>
      <c r="I117" s="418"/>
      <c r="J117" s="425"/>
      <c r="K117" s="49"/>
      <c r="L117" s="729"/>
      <c r="M117" s="418"/>
      <c r="N117" s="418"/>
      <c r="O117" s="425"/>
      <c r="P117" s="49"/>
      <c r="Q117" s="729"/>
      <c r="R117" s="418"/>
      <c r="S117" s="419"/>
      <c r="T117" s="425"/>
      <c r="U117" s="49"/>
      <c r="V117" s="729"/>
      <c r="W117" s="418"/>
      <c r="X117" s="418"/>
      <c r="Y117" s="425"/>
      <c r="Z117" s="49"/>
      <c r="AA117" s="729"/>
      <c r="AB117" s="418"/>
      <c r="AC117" s="418"/>
      <c r="AD117" s="425"/>
      <c r="AE117" s="49"/>
      <c r="AF117" s="706"/>
      <c r="AG117" s="310"/>
      <c r="AH117" s="280"/>
      <c r="AI117" s="311"/>
      <c r="AJ117" s="2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 s="1" customFormat="1" ht="18" hidden="1" customHeight="1">
      <c r="A118" s="738"/>
      <c r="B118" s="706"/>
      <c r="C118" s="283"/>
      <c r="D118" s="69"/>
      <c r="E118" s="309"/>
      <c r="F118" s="217"/>
      <c r="G118" s="729"/>
      <c r="H118" s="418"/>
      <c r="I118" s="418"/>
      <c r="J118" s="425"/>
      <c r="K118" s="53"/>
      <c r="L118" s="729"/>
      <c r="M118" s="418"/>
      <c r="N118" s="418"/>
      <c r="O118" s="425"/>
      <c r="P118" s="53"/>
      <c r="Q118" s="729"/>
      <c r="R118" s="418"/>
      <c r="S118" s="419"/>
      <c r="T118" s="425"/>
      <c r="U118" s="53"/>
      <c r="V118" s="729"/>
      <c r="W118" s="418"/>
      <c r="X118" s="418"/>
      <c r="Y118" s="425"/>
      <c r="Z118" s="53"/>
      <c r="AA118" s="729"/>
      <c r="AB118" s="418"/>
      <c r="AC118" s="418"/>
      <c r="AD118" s="425"/>
      <c r="AE118" s="49"/>
      <c r="AF118" s="706"/>
      <c r="AG118" s="310"/>
      <c r="AH118" s="280"/>
      <c r="AI118" s="311"/>
      <c r="AJ118" s="217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 s="1" customFormat="1" ht="18" hidden="1" customHeight="1">
      <c r="A119" s="738"/>
      <c r="B119" s="706"/>
      <c r="C119" s="283"/>
      <c r="D119" s="69"/>
      <c r="E119" s="309"/>
      <c r="F119" s="217"/>
      <c r="G119" s="729"/>
      <c r="H119" s="418"/>
      <c r="I119" s="418"/>
      <c r="J119" s="425"/>
      <c r="K119" s="53"/>
      <c r="L119" s="729"/>
      <c r="M119" s="418"/>
      <c r="N119" s="418"/>
      <c r="O119" s="425"/>
      <c r="P119" s="53"/>
      <c r="Q119" s="729"/>
      <c r="R119" s="418"/>
      <c r="S119" s="419"/>
      <c r="T119" s="425"/>
      <c r="U119" s="53"/>
      <c r="V119" s="729"/>
      <c r="W119" s="418"/>
      <c r="X119" s="418"/>
      <c r="Y119" s="425"/>
      <c r="Z119" s="53"/>
      <c r="AA119" s="729"/>
      <c r="AB119" s="418"/>
      <c r="AC119" s="418"/>
      <c r="AD119" s="425"/>
      <c r="AE119" s="49"/>
      <c r="AF119" s="706"/>
      <c r="AG119" s="310"/>
      <c r="AH119" s="280"/>
      <c r="AI119" s="311"/>
      <c r="AJ119" s="217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 s="1" customFormat="1" ht="18" hidden="1" customHeight="1">
      <c r="A120" s="738"/>
      <c r="B120" s="706"/>
      <c r="C120" s="283"/>
      <c r="D120" s="69"/>
      <c r="E120" s="309"/>
      <c r="F120" s="217"/>
      <c r="G120" s="729"/>
      <c r="H120" s="418"/>
      <c r="I120" s="418"/>
      <c r="J120" s="425"/>
      <c r="K120" s="53"/>
      <c r="L120" s="729"/>
      <c r="M120" s="418"/>
      <c r="N120" s="418"/>
      <c r="O120" s="425"/>
      <c r="P120" s="53"/>
      <c r="Q120" s="729"/>
      <c r="R120" s="418"/>
      <c r="S120" s="419"/>
      <c r="T120" s="425"/>
      <c r="U120" s="53"/>
      <c r="V120" s="729"/>
      <c r="W120" s="418"/>
      <c r="X120" s="418"/>
      <c r="Y120" s="425"/>
      <c r="Z120" s="53"/>
      <c r="AA120" s="729"/>
      <c r="AB120" s="418"/>
      <c r="AC120" s="418"/>
      <c r="AD120" s="425"/>
      <c r="AE120" s="49"/>
      <c r="AF120" s="706"/>
      <c r="AG120" s="310"/>
      <c r="AH120" s="280"/>
      <c r="AI120" s="311"/>
      <c r="AJ120" s="217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 s="1" customFormat="1" ht="18" hidden="1" customHeight="1">
      <c r="A121" s="738"/>
      <c r="B121" s="706"/>
      <c r="C121" s="283"/>
      <c r="D121" s="69"/>
      <c r="E121" s="309"/>
      <c r="F121" s="217"/>
      <c r="G121" s="729"/>
      <c r="H121" s="418"/>
      <c r="I121" s="418"/>
      <c r="J121" s="425"/>
      <c r="K121" s="53"/>
      <c r="L121" s="729"/>
      <c r="M121" s="418"/>
      <c r="N121" s="418"/>
      <c r="O121" s="425"/>
      <c r="P121" s="53"/>
      <c r="Q121" s="729"/>
      <c r="R121" s="418"/>
      <c r="S121" s="419"/>
      <c r="T121" s="425"/>
      <c r="U121" s="53"/>
      <c r="V121" s="729"/>
      <c r="W121" s="418"/>
      <c r="X121" s="418"/>
      <c r="Y121" s="425"/>
      <c r="Z121" s="53"/>
      <c r="AA121" s="729"/>
      <c r="AB121" s="418"/>
      <c r="AC121" s="418"/>
      <c r="AD121" s="425"/>
      <c r="AE121" s="49"/>
      <c r="AF121" s="706"/>
      <c r="AG121" s="310"/>
      <c r="AH121" s="280"/>
      <c r="AI121" s="311"/>
      <c r="AJ121" s="217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 s="1" customFormat="1" ht="18" hidden="1" customHeight="1">
      <c r="A122" s="738"/>
      <c r="B122" s="706"/>
      <c r="C122" s="283"/>
      <c r="D122" s="69"/>
      <c r="E122" s="309"/>
      <c r="F122" s="217"/>
      <c r="G122" s="729"/>
      <c r="H122" s="418"/>
      <c r="I122" s="418"/>
      <c r="J122" s="425"/>
      <c r="K122" s="53"/>
      <c r="L122" s="729"/>
      <c r="M122" s="418"/>
      <c r="N122" s="418"/>
      <c r="O122" s="425"/>
      <c r="P122" s="53"/>
      <c r="Q122" s="729"/>
      <c r="R122" s="418"/>
      <c r="S122" s="419"/>
      <c r="T122" s="425"/>
      <c r="U122" s="53"/>
      <c r="V122" s="729"/>
      <c r="W122" s="418"/>
      <c r="X122" s="418"/>
      <c r="Y122" s="425"/>
      <c r="Z122" s="53"/>
      <c r="AA122" s="729"/>
      <c r="AB122" s="418"/>
      <c r="AC122" s="418"/>
      <c r="AD122" s="425"/>
      <c r="AE122" s="49"/>
      <c r="AF122" s="706"/>
      <c r="AG122" s="310"/>
      <c r="AH122" s="280"/>
      <c r="AI122" s="311"/>
      <c r="AJ122" s="217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 s="1" customFormat="1" ht="18" hidden="1" customHeight="1" thickBot="1">
      <c r="A123" s="739"/>
      <c r="B123" s="707"/>
      <c r="C123" s="284"/>
      <c r="D123" s="71"/>
      <c r="E123" s="312"/>
      <c r="F123" s="218"/>
      <c r="G123" s="730"/>
      <c r="H123" s="418"/>
      <c r="I123" s="418"/>
      <c r="J123" s="425"/>
      <c r="K123" s="54"/>
      <c r="L123" s="730"/>
      <c r="M123" s="418"/>
      <c r="N123" s="418"/>
      <c r="O123" s="425"/>
      <c r="P123" s="54"/>
      <c r="Q123" s="730"/>
      <c r="R123" s="418"/>
      <c r="S123" s="419"/>
      <c r="T123" s="425"/>
      <c r="U123" s="54"/>
      <c r="V123" s="730"/>
      <c r="W123" s="418"/>
      <c r="X123" s="418"/>
      <c r="Y123" s="425"/>
      <c r="Z123" s="54"/>
      <c r="AA123" s="730"/>
      <c r="AB123" s="418"/>
      <c r="AC123" s="418"/>
      <c r="AD123" s="425"/>
      <c r="AE123" s="52"/>
      <c r="AF123" s="707"/>
      <c r="AG123" s="313"/>
      <c r="AH123" s="285"/>
      <c r="AI123" s="314"/>
      <c r="AJ123" s="218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 s="1" customFormat="1" ht="18" hidden="1" customHeight="1">
      <c r="A124" s="737" t="s">
        <v>98</v>
      </c>
      <c r="B124" s="705"/>
      <c r="C124" s="281"/>
      <c r="D124" s="282"/>
      <c r="E124" s="305"/>
      <c r="F124" s="306"/>
      <c r="G124" s="702"/>
      <c r="H124" s="418"/>
      <c r="I124" s="418"/>
      <c r="J124" s="425"/>
      <c r="K124" s="45"/>
      <c r="L124" s="702"/>
      <c r="M124" s="418"/>
      <c r="N124" s="418"/>
      <c r="O124" s="425"/>
      <c r="P124" s="45"/>
      <c r="Q124" s="702"/>
      <c r="R124" s="418"/>
      <c r="S124" s="418"/>
      <c r="T124" s="425"/>
      <c r="U124" s="45"/>
      <c r="V124" s="702"/>
      <c r="W124" s="418"/>
      <c r="X124" s="418"/>
      <c r="Y124" s="425"/>
      <c r="Z124" s="426"/>
      <c r="AA124" s="702"/>
      <c r="AB124" s="418"/>
      <c r="AC124" s="418"/>
      <c r="AD124" s="425"/>
      <c r="AE124" s="45"/>
      <c r="AF124" s="705"/>
      <c r="AG124" s="307"/>
      <c r="AH124" s="279"/>
      <c r="AI124" s="308"/>
      <c r="AJ124" s="306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 s="1" customFormat="1" ht="18" hidden="1" customHeight="1">
      <c r="A125" s="738"/>
      <c r="B125" s="706"/>
      <c r="C125" s="283"/>
      <c r="D125" s="69"/>
      <c r="E125" s="309"/>
      <c r="F125" s="217"/>
      <c r="G125" s="703"/>
      <c r="H125" s="418"/>
      <c r="I125" s="418"/>
      <c r="J125" s="425"/>
      <c r="K125" s="49"/>
      <c r="L125" s="703"/>
      <c r="M125" s="418"/>
      <c r="N125" s="418"/>
      <c r="O125" s="425"/>
      <c r="P125" s="49"/>
      <c r="Q125" s="703"/>
      <c r="R125" s="418"/>
      <c r="S125" s="418"/>
      <c r="T125" s="425"/>
      <c r="U125" s="49"/>
      <c r="V125" s="703"/>
      <c r="W125" s="418"/>
      <c r="X125" s="418"/>
      <c r="Y125" s="425"/>
      <c r="Z125" s="53"/>
      <c r="AA125" s="703"/>
      <c r="AB125" s="418"/>
      <c r="AC125" s="418"/>
      <c r="AD125" s="425"/>
      <c r="AE125" s="49"/>
      <c r="AF125" s="706"/>
      <c r="AG125" s="310"/>
      <c r="AH125" s="280"/>
      <c r="AI125" s="311"/>
      <c r="AJ125" s="217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 s="1" customFormat="1" ht="18" hidden="1" customHeight="1">
      <c r="A126" s="738"/>
      <c r="B126" s="706"/>
      <c r="C126" s="283"/>
      <c r="D126" s="69"/>
      <c r="E126" s="309"/>
      <c r="F126" s="217"/>
      <c r="G126" s="703"/>
      <c r="H126" s="418"/>
      <c r="I126" s="418"/>
      <c r="J126" s="425"/>
      <c r="K126" s="49"/>
      <c r="L126" s="703"/>
      <c r="M126" s="418"/>
      <c r="N126" s="418"/>
      <c r="O126" s="425"/>
      <c r="P126" s="49"/>
      <c r="Q126" s="703"/>
      <c r="R126" s="418"/>
      <c r="S126" s="418"/>
      <c r="T126" s="425"/>
      <c r="U126" s="49"/>
      <c r="V126" s="703"/>
      <c r="W126" s="418"/>
      <c r="X126" s="418"/>
      <c r="Y126" s="425"/>
      <c r="Z126" s="53"/>
      <c r="AA126" s="703"/>
      <c r="AB126" s="418"/>
      <c r="AC126" s="418"/>
      <c r="AD126" s="425"/>
      <c r="AE126" s="49"/>
      <c r="AF126" s="706"/>
      <c r="AG126" s="310"/>
      <c r="AH126" s="280"/>
      <c r="AI126" s="311"/>
      <c r="AJ126" s="217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 s="1" customFormat="1" ht="18" hidden="1" customHeight="1">
      <c r="A127" s="738"/>
      <c r="B127" s="706"/>
      <c r="C127" s="283"/>
      <c r="D127" s="69"/>
      <c r="E127" s="309"/>
      <c r="F127" s="217"/>
      <c r="G127" s="703"/>
      <c r="H127" s="418"/>
      <c r="I127" s="418"/>
      <c r="J127" s="425"/>
      <c r="K127" s="49"/>
      <c r="L127" s="703"/>
      <c r="M127" s="418"/>
      <c r="N127" s="418"/>
      <c r="O127" s="425"/>
      <c r="P127" s="49"/>
      <c r="Q127" s="703"/>
      <c r="R127" s="418"/>
      <c r="S127" s="418"/>
      <c r="T127" s="425"/>
      <c r="U127" s="49"/>
      <c r="V127" s="703"/>
      <c r="W127" s="418"/>
      <c r="X127" s="418"/>
      <c r="Y127" s="425"/>
      <c r="Z127" s="53"/>
      <c r="AA127" s="703"/>
      <c r="AB127" s="418"/>
      <c r="AC127" s="418"/>
      <c r="AD127" s="425"/>
      <c r="AE127" s="49"/>
      <c r="AF127" s="706"/>
      <c r="AG127" s="310"/>
      <c r="AH127" s="280"/>
      <c r="AI127" s="311"/>
      <c r="AJ127" s="21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 s="1" customFormat="1" ht="18" hidden="1" customHeight="1">
      <c r="A128" s="738"/>
      <c r="B128" s="706"/>
      <c r="C128" s="283"/>
      <c r="D128" s="69"/>
      <c r="E128" s="309"/>
      <c r="F128" s="217"/>
      <c r="G128" s="703"/>
      <c r="H128" s="418"/>
      <c r="I128" s="418"/>
      <c r="J128" s="425"/>
      <c r="K128" s="49"/>
      <c r="L128" s="703"/>
      <c r="M128" s="418"/>
      <c r="N128" s="418"/>
      <c r="O128" s="425"/>
      <c r="P128" s="49"/>
      <c r="Q128" s="703"/>
      <c r="R128" s="418"/>
      <c r="S128" s="418"/>
      <c r="T128" s="425"/>
      <c r="U128" s="49"/>
      <c r="V128" s="703"/>
      <c r="W128" s="418"/>
      <c r="X128" s="418"/>
      <c r="Y128" s="425"/>
      <c r="Z128" s="53"/>
      <c r="AA128" s="703"/>
      <c r="AB128" s="418"/>
      <c r="AC128" s="418"/>
      <c r="AD128" s="425"/>
      <c r="AE128" s="49"/>
      <c r="AF128" s="706"/>
      <c r="AG128" s="310"/>
      <c r="AH128" s="280"/>
      <c r="AI128" s="311"/>
      <c r="AJ128" s="217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 s="1" customFormat="1" ht="18" hidden="1" customHeight="1">
      <c r="A129" s="738"/>
      <c r="B129" s="706"/>
      <c r="C129" s="283"/>
      <c r="D129" s="69"/>
      <c r="E129" s="309"/>
      <c r="F129" s="217"/>
      <c r="G129" s="703"/>
      <c r="H129" s="418"/>
      <c r="I129" s="418"/>
      <c r="J129" s="425"/>
      <c r="K129" s="49"/>
      <c r="L129" s="703"/>
      <c r="M129" s="418"/>
      <c r="N129" s="418"/>
      <c r="O129" s="425"/>
      <c r="P129" s="49"/>
      <c r="Q129" s="703"/>
      <c r="R129" s="418"/>
      <c r="S129" s="418"/>
      <c r="T129" s="425"/>
      <c r="U129" s="49"/>
      <c r="V129" s="703"/>
      <c r="W129" s="418"/>
      <c r="X129" s="418"/>
      <c r="Y129" s="425"/>
      <c r="Z129" s="53"/>
      <c r="AA129" s="703"/>
      <c r="AB129" s="418"/>
      <c r="AC129" s="418"/>
      <c r="AD129" s="425"/>
      <c r="AE129" s="49"/>
      <c r="AF129" s="706"/>
      <c r="AG129" s="310"/>
      <c r="AH129" s="280"/>
      <c r="AI129" s="311"/>
      <c r="AJ129" s="217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 s="1" customFormat="1" ht="18" hidden="1" customHeight="1">
      <c r="A130" s="738"/>
      <c r="B130" s="706"/>
      <c r="C130" s="283"/>
      <c r="D130" s="69"/>
      <c r="E130" s="309"/>
      <c r="F130" s="217"/>
      <c r="G130" s="703"/>
      <c r="H130" s="418"/>
      <c r="I130" s="418"/>
      <c r="J130" s="425"/>
      <c r="K130" s="49"/>
      <c r="L130" s="703"/>
      <c r="M130" s="418"/>
      <c r="N130" s="418"/>
      <c r="O130" s="425"/>
      <c r="P130" s="49"/>
      <c r="Q130" s="703"/>
      <c r="R130" s="418"/>
      <c r="S130" s="418"/>
      <c r="T130" s="425"/>
      <c r="U130" s="49"/>
      <c r="V130" s="703"/>
      <c r="W130" s="418"/>
      <c r="X130" s="418"/>
      <c r="Y130" s="425"/>
      <c r="Z130" s="53"/>
      <c r="AA130" s="703"/>
      <c r="AB130" s="418"/>
      <c r="AC130" s="418"/>
      <c r="AD130" s="425"/>
      <c r="AE130" s="49"/>
      <c r="AF130" s="706"/>
      <c r="AG130" s="310"/>
      <c r="AH130" s="280"/>
      <c r="AI130" s="311"/>
      <c r="AJ130" s="217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 s="1" customFormat="1" ht="18" hidden="1" customHeight="1">
      <c r="A131" s="738"/>
      <c r="B131" s="706"/>
      <c r="C131" s="283"/>
      <c r="D131" s="69"/>
      <c r="E131" s="309"/>
      <c r="F131" s="217"/>
      <c r="G131" s="703"/>
      <c r="H131" s="418"/>
      <c r="I131" s="418"/>
      <c r="J131" s="425"/>
      <c r="K131" s="49"/>
      <c r="L131" s="703"/>
      <c r="M131" s="418"/>
      <c r="N131" s="418"/>
      <c r="O131" s="425"/>
      <c r="P131" s="49"/>
      <c r="Q131" s="703"/>
      <c r="R131" s="418"/>
      <c r="S131" s="418"/>
      <c r="T131" s="425"/>
      <c r="U131" s="49"/>
      <c r="V131" s="703"/>
      <c r="W131" s="418"/>
      <c r="X131" s="418"/>
      <c r="Y131" s="425"/>
      <c r="Z131" s="53"/>
      <c r="AA131" s="703"/>
      <c r="AB131" s="418"/>
      <c r="AC131" s="418"/>
      <c r="AD131" s="425"/>
      <c r="AE131" s="49"/>
      <c r="AF131" s="706"/>
      <c r="AG131" s="310"/>
      <c r="AH131" s="280"/>
      <c r="AI131" s="311"/>
      <c r="AJ131" s="217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 s="1" customFormat="1" ht="18" hidden="1" customHeight="1">
      <c r="A132" s="738"/>
      <c r="B132" s="706"/>
      <c r="C132" s="283"/>
      <c r="D132" s="69"/>
      <c r="E132" s="309"/>
      <c r="F132" s="217"/>
      <c r="G132" s="703"/>
      <c r="H132" s="418"/>
      <c r="I132" s="418"/>
      <c r="J132" s="425"/>
      <c r="K132" s="49"/>
      <c r="L132" s="703"/>
      <c r="M132" s="418"/>
      <c r="N132" s="418"/>
      <c r="O132" s="425"/>
      <c r="P132" s="49"/>
      <c r="Q132" s="703"/>
      <c r="R132" s="418"/>
      <c r="S132" s="418"/>
      <c r="T132" s="425"/>
      <c r="U132" s="49"/>
      <c r="V132" s="703"/>
      <c r="W132" s="418"/>
      <c r="X132" s="418"/>
      <c r="Y132" s="425"/>
      <c r="Z132" s="53"/>
      <c r="AA132" s="703"/>
      <c r="AB132" s="418"/>
      <c r="AC132" s="418"/>
      <c r="AD132" s="425"/>
      <c r="AE132" s="49"/>
      <c r="AF132" s="706"/>
      <c r="AG132" s="310"/>
      <c r="AH132" s="280"/>
      <c r="AI132" s="311"/>
      <c r="AJ132" s="217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 s="1" customFormat="1" ht="18" hidden="1" customHeight="1">
      <c r="A133" s="738"/>
      <c r="B133" s="706"/>
      <c r="C133" s="283"/>
      <c r="D133" s="69"/>
      <c r="E133" s="309"/>
      <c r="F133" s="217"/>
      <c r="G133" s="703"/>
      <c r="H133" s="418"/>
      <c r="I133" s="418"/>
      <c r="J133" s="425"/>
      <c r="K133" s="49"/>
      <c r="L133" s="703"/>
      <c r="M133" s="418"/>
      <c r="N133" s="418"/>
      <c r="O133" s="425"/>
      <c r="P133" s="49"/>
      <c r="Q133" s="703"/>
      <c r="R133" s="418"/>
      <c r="S133" s="418"/>
      <c r="T133" s="425"/>
      <c r="U133" s="49"/>
      <c r="V133" s="703"/>
      <c r="W133" s="418"/>
      <c r="X133" s="418"/>
      <c r="Y133" s="425"/>
      <c r="Z133" s="53"/>
      <c r="AA133" s="703"/>
      <c r="AB133" s="418"/>
      <c r="AC133" s="418"/>
      <c r="AD133" s="425"/>
      <c r="AE133" s="49"/>
      <c r="AF133" s="706"/>
      <c r="AG133" s="310"/>
      <c r="AH133" s="280"/>
      <c r="AI133" s="311"/>
      <c r="AJ133" s="217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 s="1" customFormat="1" ht="18" hidden="1" customHeight="1">
      <c r="A134" s="738"/>
      <c r="B134" s="706"/>
      <c r="C134" s="283"/>
      <c r="D134" s="69"/>
      <c r="E134" s="309"/>
      <c r="F134" s="217"/>
      <c r="G134" s="703"/>
      <c r="H134" s="418"/>
      <c r="I134" s="418"/>
      <c r="J134" s="425"/>
      <c r="K134" s="49"/>
      <c r="L134" s="703"/>
      <c r="M134" s="418"/>
      <c r="N134" s="418"/>
      <c r="O134" s="425"/>
      <c r="P134" s="49"/>
      <c r="Q134" s="703"/>
      <c r="R134" s="418"/>
      <c r="S134" s="418"/>
      <c r="T134" s="425"/>
      <c r="U134" s="49"/>
      <c r="V134" s="703"/>
      <c r="W134" s="418"/>
      <c r="X134" s="418"/>
      <c r="Y134" s="425"/>
      <c r="Z134" s="53"/>
      <c r="AA134" s="703"/>
      <c r="AB134" s="418"/>
      <c r="AC134" s="418"/>
      <c r="AD134" s="425"/>
      <c r="AE134" s="49"/>
      <c r="AF134" s="706"/>
      <c r="AG134" s="310"/>
      <c r="AH134" s="280"/>
      <c r="AI134" s="311"/>
      <c r="AJ134" s="217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 s="1" customFormat="1" ht="18" hidden="1" customHeight="1">
      <c r="A135" s="738"/>
      <c r="B135" s="706"/>
      <c r="C135" s="283"/>
      <c r="D135" s="69"/>
      <c r="E135" s="309"/>
      <c r="F135" s="217"/>
      <c r="G135" s="703"/>
      <c r="H135" s="418"/>
      <c r="I135" s="418"/>
      <c r="J135" s="425"/>
      <c r="K135" s="49"/>
      <c r="L135" s="703"/>
      <c r="M135" s="418"/>
      <c r="N135" s="418"/>
      <c r="O135" s="425"/>
      <c r="P135" s="49"/>
      <c r="Q135" s="703"/>
      <c r="R135" s="418"/>
      <c r="S135" s="418"/>
      <c r="T135" s="425"/>
      <c r="U135" s="49"/>
      <c r="V135" s="703"/>
      <c r="W135" s="418"/>
      <c r="X135" s="418"/>
      <c r="Y135" s="425"/>
      <c r="Z135" s="53"/>
      <c r="AA135" s="703"/>
      <c r="AB135" s="418"/>
      <c r="AC135" s="418"/>
      <c r="AD135" s="425"/>
      <c r="AE135" s="49"/>
      <c r="AF135" s="706"/>
      <c r="AG135" s="310"/>
      <c r="AH135" s="280"/>
      <c r="AI135" s="311"/>
      <c r="AJ135" s="217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 s="1" customFormat="1" ht="18" hidden="1" customHeight="1">
      <c r="A136" s="738"/>
      <c r="B136" s="706"/>
      <c r="C136" s="283"/>
      <c r="D136" s="69"/>
      <c r="E136" s="309"/>
      <c r="F136" s="217"/>
      <c r="G136" s="703"/>
      <c r="H136" s="418"/>
      <c r="I136" s="418"/>
      <c r="J136" s="425"/>
      <c r="K136" s="49"/>
      <c r="L136" s="703"/>
      <c r="M136" s="418"/>
      <c r="N136" s="418"/>
      <c r="O136" s="425"/>
      <c r="P136" s="49"/>
      <c r="Q136" s="703"/>
      <c r="R136" s="418"/>
      <c r="S136" s="418"/>
      <c r="T136" s="425"/>
      <c r="U136" s="49"/>
      <c r="V136" s="703"/>
      <c r="W136" s="418"/>
      <c r="X136" s="418"/>
      <c r="Y136" s="425"/>
      <c r="Z136" s="53"/>
      <c r="AA136" s="703"/>
      <c r="AB136" s="418"/>
      <c r="AC136" s="418"/>
      <c r="AD136" s="425"/>
      <c r="AE136" s="49"/>
      <c r="AF136" s="706"/>
      <c r="AG136" s="310"/>
      <c r="AH136" s="280"/>
      <c r="AI136" s="311"/>
      <c r="AJ136" s="217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 s="1" customFormat="1" ht="18" hidden="1" customHeight="1">
      <c r="A137" s="738"/>
      <c r="B137" s="706"/>
      <c r="C137" s="283"/>
      <c r="D137" s="69"/>
      <c r="E137" s="309"/>
      <c r="F137" s="217"/>
      <c r="G137" s="703"/>
      <c r="H137" s="418"/>
      <c r="I137" s="418"/>
      <c r="J137" s="425"/>
      <c r="K137" s="49"/>
      <c r="L137" s="703"/>
      <c r="M137" s="418"/>
      <c r="N137" s="418"/>
      <c r="O137" s="425"/>
      <c r="P137" s="49"/>
      <c r="Q137" s="703"/>
      <c r="R137" s="418"/>
      <c r="S137" s="418"/>
      <c r="T137" s="425"/>
      <c r="U137" s="49"/>
      <c r="V137" s="703"/>
      <c r="W137" s="418"/>
      <c r="X137" s="418"/>
      <c r="Y137" s="425"/>
      <c r="Z137" s="53"/>
      <c r="AA137" s="703"/>
      <c r="AB137" s="418"/>
      <c r="AC137" s="418"/>
      <c r="AD137" s="425"/>
      <c r="AE137" s="49"/>
      <c r="AF137" s="706"/>
      <c r="AG137" s="310"/>
      <c r="AH137" s="280"/>
      <c r="AI137" s="311"/>
      <c r="AJ137" s="21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 s="1" customFormat="1" ht="18" hidden="1" customHeight="1" thickBot="1">
      <c r="A138" s="739"/>
      <c r="B138" s="707"/>
      <c r="C138" s="284"/>
      <c r="D138" s="71"/>
      <c r="E138" s="312"/>
      <c r="F138" s="218"/>
      <c r="G138" s="704"/>
      <c r="H138" s="418"/>
      <c r="I138" s="418"/>
      <c r="J138" s="425"/>
      <c r="K138" s="52"/>
      <c r="L138" s="704"/>
      <c r="M138" s="418"/>
      <c r="N138" s="418"/>
      <c r="O138" s="425"/>
      <c r="P138" s="52"/>
      <c r="Q138" s="704"/>
      <c r="R138" s="418"/>
      <c r="S138" s="418"/>
      <c r="T138" s="425"/>
      <c r="U138" s="52"/>
      <c r="V138" s="704"/>
      <c r="W138" s="418"/>
      <c r="X138" s="418"/>
      <c r="Y138" s="425"/>
      <c r="Z138" s="54"/>
      <c r="AA138" s="704"/>
      <c r="AB138" s="418"/>
      <c r="AC138" s="418"/>
      <c r="AD138" s="425"/>
      <c r="AE138" s="52"/>
      <c r="AF138" s="707"/>
      <c r="AG138" s="313"/>
      <c r="AH138" s="285"/>
      <c r="AI138" s="314"/>
      <c r="AJ138" s="21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 s="1" customFormat="1" ht="18" hidden="1" customHeight="1">
      <c r="A139" s="737" t="s">
        <v>99</v>
      </c>
      <c r="B139" s="705"/>
      <c r="C139" s="281"/>
      <c r="D139" s="282"/>
      <c r="E139" s="305"/>
      <c r="F139" s="306"/>
      <c r="G139" s="702"/>
      <c r="H139" s="418"/>
      <c r="I139" s="418"/>
      <c r="J139" s="425"/>
      <c r="K139" s="45"/>
      <c r="L139" s="702"/>
      <c r="M139" s="418"/>
      <c r="N139" s="418"/>
      <c r="O139" s="425"/>
      <c r="P139" s="45"/>
      <c r="Q139" s="702"/>
      <c r="R139" s="418"/>
      <c r="S139" s="418"/>
      <c r="T139" s="425"/>
      <c r="U139" s="45"/>
      <c r="V139" s="702"/>
      <c r="W139" s="418"/>
      <c r="X139" s="418"/>
      <c r="Y139" s="425"/>
      <c r="Z139" s="426"/>
      <c r="AA139" s="702"/>
      <c r="AB139" s="418"/>
      <c r="AC139" s="418"/>
      <c r="AD139" s="425"/>
      <c r="AE139" s="45"/>
      <c r="AF139" s="705"/>
      <c r="AG139" s="307"/>
      <c r="AH139" s="279"/>
      <c r="AI139" s="308"/>
      <c r="AJ139" s="306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 s="1" customFormat="1" ht="18" hidden="1" customHeight="1">
      <c r="A140" s="738"/>
      <c r="B140" s="706"/>
      <c r="C140" s="283"/>
      <c r="D140" s="69"/>
      <c r="E140" s="309"/>
      <c r="F140" s="217"/>
      <c r="G140" s="703"/>
      <c r="H140" s="418"/>
      <c r="I140" s="418"/>
      <c r="J140" s="425"/>
      <c r="K140" s="49"/>
      <c r="L140" s="703"/>
      <c r="M140" s="418"/>
      <c r="N140" s="418"/>
      <c r="O140" s="425"/>
      <c r="P140" s="49"/>
      <c r="Q140" s="703"/>
      <c r="R140" s="418"/>
      <c r="S140" s="418"/>
      <c r="T140" s="425"/>
      <c r="U140" s="49"/>
      <c r="V140" s="703"/>
      <c r="W140" s="418"/>
      <c r="X140" s="418"/>
      <c r="Y140" s="425"/>
      <c r="Z140" s="53"/>
      <c r="AA140" s="703"/>
      <c r="AB140" s="418"/>
      <c r="AC140" s="418"/>
      <c r="AD140" s="425"/>
      <c r="AE140" s="49"/>
      <c r="AF140" s="706"/>
      <c r="AG140" s="310"/>
      <c r="AH140" s="280"/>
      <c r="AI140" s="311"/>
      <c r="AJ140" s="217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 s="1" customFormat="1" ht="18" hidden="1" customHeight="1">
      <c r="A141" s="738"/>
      <c r="B141" s="706"/>
      <c r="C141" s="283"/>
      <c r="D141" s="69"/>
      <c r="E141" s="309"/>
      <c r="F141" s="217"/>
      <c r="G141" s="703"/>
      <c r="H141" s="418"/>
      <c r="I141" s="418"/>
      <c r="J141" s="425"/>
      <c r="K141" s="49"/>
      <c r="L141" s="703"/>
      <c r="M141" s="418"/>
      <c r="N141" s="418"/>
      <c r="O141" s="425"/>
      <c r="P141" s="49"/>
      <c r="Q141" s="703"/>
      <c r="R141" s="418"/>
      <c r="S141" s="418"/>
      <c r="T141" s="425"/>
      <c r="U141" s="49"/>
      <c r="V141" s="703"/>
      <c r="W141" s="418"/>
      <c r="X141" s="418"/>
      <c r="Y141" s="425"/>
      <c r="Z141" s="53"/>
      <c r="AA141" s="703"/>
      <c r="AB141" s="418"/>
      <c r="AC141" s="418"/>
      <c r="AD141" s="425"/>
      <c r="AE141" s="49"/>
      <c r="AF141" s="706"/>
      <c r="AG141" s="310"/>
      <c r="AH141" s="280"/>
      <c r="AI141" s="311"/>
      <c r="AJ141" s="217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 s="1" customFormat="1" ht="18" hidden="1" customHeight="1">
      <c r="A142" s="738"/>
      <c r="B142" s="706"/>
      <c r="C142" s="283"/>
      <c r="D142" s="69"/>
      <c r="E142" s="309"/>
      <c r="F142" s="217"/>
      <c r="G142" s="703"/>
      <c r="H142" s="418"/>
      <c r="I142" s="418"/>
      <c r="J142" s="425"/>
      <c r="K142" s="49"/>
      <c r="L142" s="703"/>
      <c r="M142" s="418"/>
      <c r="N142" s="418"/>
      <c r="O142" s="425"/>
      <c r="P142" s="49"/>
      <c r="Q142" s="703"/>
      <c r="R142" s="418"/>
      <c r="S142" s="418"/>
      <c r="T142" s="425"/>
      <c r="U142" s="49"/>
      <c r="V142" s="703"/>
      <c r="W142" s="418"/>
      <c r="X142" s="418"/>
      <c r="Y142" s="425"/>
      <c r="Z142" s="53"/>
      <c r="AA142" s="703"/>
      <c r="AB142" s="418"/>
      <c r="AC142" s="418"/>
      <c r="AD142" s="425"/>
      <c r="AE142" s="49"/>
      <c r="AF142" s="706"/>
      <c r="AG142" s="310"/>
      <c r="AH142" s="280"/>
      <c r="AI142" s="311"/>
      <c r="AJ142" s="217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 s="1" customFormat="1" ht="18" hidden="1" customHeight="1">
      <c r="A143" s="738"/>
      <c r="B143" s="706"/>
      <c r="C143" s="283"/>
      <c r="D143" s="69"/>
      <c r="E143" s="309"/>
      <c r="F143" s="217"/>
      <c r="G143" s="703"/>
      <c r="H143" s="418"/>
      <c r="I143" s="418"/>
      <c r="J143" s="425"/>
      <c r="K143" s="49"/>
      <c r="L143" s="703"/>
      <c r="M143" s="418"/>
      <c r="N143" s="418"/>
      <c r="O143" s="425"/>
      <c r="P143" s="49"/>
      <c r="Q143" s="703"/>
      <c r="R143" s="418"/>
      <c r="S143" s="418"/>
      <c r="T143" s="425"/>
      <c r="U143" s="49"/>
      <c r="V143" s="703"/>
      <c r="W143" s="418"/>
      <c r="X143" s="418"/>
      <c r="Y143" s="425"/>
      <c r="Z143" s="53"/>
      <c r="AA143" s="703"/>
      <c r="AB143" s="418"/>
      <c r="AC143" s="418"/>
      <c r="AD143" s="425"/>
      <c r="AE143" s="49"/>
      <c r="AF143" s="706"/>
      <c r="AG143" s="310"/>
      <c r="AH143" s="280"/>
      <c r="AI143" s="311"/>
      <c r="AJ143" s="217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 s="1" customFormat="1" ht="18" hidden="1" customHeight="1">
      <c r="A144" s="738"/>
      <c r="B144" s="706"/>
      <c r="C144" s="283"/>
      <c r="D144" s="69"/>
      <c r="E144" s="309"/>
      <c r="F144" s="217"/>
      <c r="G144" s="703"/>
      <c r="H144" s="418"/>
      <c r="I144" s="418"/>
      <c r="J144" s="425"/>
      <c r="K144" s="49"/>
      <c r="L144" s="703"/>
      <c r="M144" s="418"/>
      <c r="N144" s="418"/>
      <c r="O144" s="425"/>
      <c r="P144" s="49"/>
      <c r="Q144" s="703"/>
      <c r="R144" s="418"/>
      <c r="S144" s="418"/>
      <c r="T144" s="425"/>
      <c r="U144" s="49"/>
      <c r="V144" s="703"/>
      <c r="W144" s="418"/>
      <c r="X144" s="418"/>
      <c r="Y144" s="425"/>
      <c r="Z144" s="53"/>
      <c r="AA144" s="703"/>
      <c r="AB144" s="418"/>
      <c r="AC144" s="418"/>
      <c r="AD144" s="425"/>
      <c r="AE144" s="49"/>
      <c r="AF144" s="706"/>
      <c r="AG144" s="310"/>
      <c r="AH144" s="280"/>
      <c r="AI144" s="311"/>
      <c r="AJ144" s="217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 s="1" customFormat="1" ht="18" hidden="1" customHeight="1">
      <c r="A145" s="738"/>
      <c r="B145" s="706"/>
      <c r="C145" s="283"/>
      <c r="D145" s="69"/>
      <c r="E145" s="309"/>
      <c r="F145" s="217"/>
      <c r="G145" s="703"/>
      <c r="H145" s="418"/>
      <c r="I145" s="418"/>
      <c r="J145" s="425"/>
      <c r="K145" s="49"/>
      <c r="L145" s="703"/>
      <c r="M145" s="418"/>
      <c r="N145" s="418"/>
      <c r="O145" s="425"/>
      <c r="P145" s="49"/>
      <c r="Q145" s="703"/>
      <c r="R145" s="418"/>
      <c r="S145" s="418"/>
      <c r="T145" s="425"/>
      <c r="U145" s="49"/>
      <c r="V145" s="703"/>
      <c r="W145" s="418"/>
      <c r="X145" s="418"/>
      <c r="Y145" s="425"/>
      <c r="Z145" s="53"/>
      <c r="AA145" s="703"/>
      <c r="AB145" s="418"/>
      <c r="AC145" s="418"/>
      <c r="AD145" s="425"/>
      <c r="AE145" s="49"/>
      <c r="AF145" s="706"/>
      <c r="AG145" s="310"/>
      <c r="AH145" s="280"/>
      <c r="AI145" s="311"/>
      <c r="AJ145" s="217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 s="1" customFormat="1" ht="18" hidden="1" customHeight="1">
      <c r="A146" s="738"/>
      <c r="B146" s="706"/>
      <c r="C146" s="283"/>
      <c r="D146" s="69"/>
      <c r="E146" s="309"/>
      <c r="F146" s="217"/>
      <c r="G146" s="703"/>
      <c r="H146" s="418"/>
      <c r="I146" s="418"/>
      <c r="J146" s="425"/>
      <c r="K146" s="49"/>
      <c r="L146" s="703"/>
      <c r="M146" s="418"/>
      <c r="N146" s="418"/>
      <c r="O146" s="425"/>
      <c r="P146" s="49"/>
      <c r="Q146" s="703"/>
      <c r="R146" s="418"/>
      <c r="S146" s="418"/>
      <c r="T146" s="425"/>
      <c r="U146" s="49"/>
      <c r="V146" s="703"/>
      <c r="W146" s="418"/>
      <c r="X146" s="418"/>
      <c r="Y146" s="425"/>
      <c r="Z146" s="53"/>
      <c r="AA146" s="703"/>
      <c r="AB146" s="418"/>
      <c r="AC146" s="418"/>
      <c r="AD146" s="425"/>
      <c r="AE146" s="49"/>
      <c r="AF146" s="706"/>
      <c r="AG146" s="310"/>
      <c r="AH146" s="280"/>
      <c r="AI146" s="311"/>
      <c r="AJ146" s="217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 s="1" customFormat="1" ht="18" hidden="1" customHeight="1">
      <c r="A147" s="738"/>
      <c r="B147" s="706"/>
      <c r="C147" s="283"/>
      <c r="D147" s="69"/>
      <c r="E147" s="309"/>
      <c r="F147" s="217"/>
      <c r="G147" s="703"/>
      <c r="H147" s="418"/>
      <c r="I147" s="418"/>
      <c r="J147" s="425"/>
      <c r="K147" s="49"/>
      <c r="L147" s="703"/>
      <c r="M147" s="418"/>
      <c r="N147" s="418"/>
      <c r="O147" s="425"/>
      <c r="P147" s="49"/>
      <c r="Q147" s="703"/>
      <c r="R147" s="418"/>
      <c r="S147" s="418"/>
      <c r="T147" s="425"/>
      <c r="U147" s="49"/>
      <c r="V147" s="703"/>
      <c r="W147" s="418"/>
      <c r="X147" s="418"/>
      <c r="Y147" s="425"/>
      <c r="Z147" s="53"/>
      <c r="AA147" s="703"/>
      <c r="AB147" s="418"/>
      <c r="AC147" s="418"/>
      <c r="AD147" s="425"/>
      <c r="AE147" s="49"/>
      <c r="AF147" s="706"/>
      <c r="AG147" s="310"/>
      <c r="AH147" s="280"/>
      <c r="AI147" s="311"/>
      <c r="AJ147" s="21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 s="1" customFormat="1" ht="18" hidden="1" customHeight="1">
      <c r="A148" s="738"/>
      <c r="B148" s="706"/>
      <c r="C148" s="283"/>
      <c r="D148" s="69"/>
      <c r="E148" s="309"/>
      <c r="F148" s="217"/>
      <c r="G148" s="703"/>
      <c r="H148" s="418"/>
      <c r="I148" s="418"/>
      <c r="J148" s="425"/>
      <c r="K148" s="49"/>
      <c r="L148" s="703"/>
      <c r="M148" s="418"/>
      <c r="N148" s="418"/>
      <c r="O148" s="425"/>
      <c r="P148" s="49"/>
      <c r="Q148" s="703"/>
      <c r="R148" s="418"/>
      <c r="S148" s="418"/>
      <c r="T148" s="425"/>
      <c r="U148" s="49"/>
      <c r="V148" s="703"/>
      <c r="W148" s="418"/>
      <c r="X148" s="418"/>
      <c r="Y148" s="425"/>
      <c r="Z148" s="53"/>
      <c r="AA148" s="703"/>
      <c r="AB148" s="418"/>
      <c r="AC148" s="418"/>
      <c r="AD148" s="425"/>
      <c r="AE148" s="49"/>
      <c r="AF148" s="706"/>
      <c r="AG148" s="310"/>
      <c r="AH148" s="280"/>
      <c r="AI148" s="311"/>
      <c r="AJ148" s="217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 s="1" customFormat="1" ht="18" hidden="1" customHeight="1">
      <c r="A149" s="738"/>
      <c r="B149" s="706"/>
      <c r="C149" s="283"/>
      <c r="D149" s="69"/>
      <c r="E149" s="309"/>
      <c r="F149" s="217"/>
      <c r="G149" s="703"/>
      <c r="H149" s="418"/>
      <c r="I149" s="418"/>
      <c r="J149" s="425"/>
      <c r="K149" s="49"/>
      <c r="L149" s="703"/>
      <c r="M149" s="418"/>
      <c r="N149" s="418"/>
      <c r="O149" s="425"/>
      <c r="P149" s="49"/>
      <c r="Q149" s="703"/>
      <c r="R149" s="418"/>
      <c r="S149" s="418"/>
      <c r="T149" s="425"/>
      <c r="U149" s="49"/>
      <c r="V149" s="703"/>
      <c r="W149" s="418"/>
      <c r="X149" s="418"/>
      <c r="Y149" s="425"/>
      <c r="Z149" s="53"/>
      <c r="AA149" s="703"/>
      <c r="AB149" s="418"/>
      <c r="AC149" s="418"/>
      <c r="AD149" s="425"/>
      <c r="AE149" s="49"/>
      <c r="AF149" s="706"/>
      <c r="AG149" s="310"/>
      <c r="AH149" s="280"/>
      <c r="AI149" s="311"/>
      <c r="AJ149" s="217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 s="1" customFormat="1" ht="18" hidden="1" customHeight="1">
      <c r="A150" s="738"/>
      <c r="B150" s="706"/>
      <c r="C150" s="283"/>
      <c r="D150" s="69"/>
      <c r="E150" s="309"/>
      <c r="F150" s="217"/>
      <c r="G150" s="703"/>
      <c r="H150" s="418"/>
      <c r="I150" s="418"/>
      <c r="J150" s="425"/>
      <c r="K150" s="49"/>
      <c r="L150" s="703"/>
      <c r="M150" s="418"/>
      <c r="N150" s="418"/>
      <c r="O150" s="425"/>
      <c r="P150" s="49"/>
      <c r="Q150" s="703"/>
      <c r="R150" s="418"/>
      <c r="S150" s="418"/>
      <c r="T150" s="425"/>
      <c r="U150" s="49"/>
      <c r="V150" s="703"/>
      <c r="W150" s="418"/>
      <c r="X150" s="418"/>
      <c r="Y150" s="425"/>
      <c r="Z150" s="53"/>
      <c r="AA150" s="703"/>
      <c r="AB150" s="418"/>
      <c r="AC150" s="418"/>
      <c r="AD150" s="425"/>
      <c r="AE150" s="49"/>
      <c r="AF150" s="706"/>
      <c r="AG150" s="310"/>
      <c r="AH150" s="280"/>
      <c r="AI150" s="311"/>
      <c r="AJ150" s="217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 s="1" customFormat="1" ht="18" hidden="1" customHeight="1">
      <c r="A151" s="738"/>
      <c r="B151" s="706"/>
      <c r="C151" s="283"/>
      <c r="D151" s="69"/>
      <c r="E151" s="309"/>
      <c r="F151" s="217"/>
      <c r="G151" s="703"/>
      <c r="H151" s="418"/>
      <c r="I151" s="418"/>
      <c r="J151" s="425"/>
      <c r="K151" s="49"/>
      <c r="L151" s="703"/>
      <c r="M151" s="418"/>
      <c r="N151" s="418"/>
      <c r="O151" s="425"/>
      <c r="P151" s="49"/>
      <c r="Q151" s="703"/>
      <c r="R151" s="418"/>
      <c r="S151" s="418"/>
      <c r="T151" s="425"/>
      <c r="U151" s="49"/>
      <c r="V151" s="703"/>
      <c r="W151" s="418"/>
      <c r="X151" s="418"/>
      <c r="Y151" s="425"/>
      <c r="Z151" s="53"/>
      <c r="AA151" s="703"/>
      <c r="AB151" s="418"/>
      <c r="AC151" s="418"/>
      <c r="AD151" s="425"/>
      <c r="AE151" s="49"/>
      <c r="AF151" s="706"/>
      <c r="AG151" s="310"/>
      <c r="AH151" s="280"/>
      <c r="AI151" s="311"/>
      <c r="AJ151" s="217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 s="1" customFormat="1" ht="18" hidden="1" customHeight="1">
      <c r="A152" s="738"/>
      <c r="B152" s="706"/>
      <c r="C152" s="283"/>
      <c r="D152" s="69"/>
      <c r="E152" s="309"/>
      <c r="F152" s="217"/>
      <c r="G152" s="703"/>
      <c r="H152" s="418"/>
      <c r="I152" s="418"/>
      <c r="J152" s="425"/>
      <c r="K152" s="49"/>
      <c r="L152" s="703"/>
      <c r="M152" s="418"/>
      <c r="N152" s="418"/>
      <c r="O152" s="425"/>
      <c r="P152" s="49"/>
      <c r="Q152" s="703"/>
      <c r="R152" s="418"/>
      <c r="S152" s="418"/>
      <c r="T152" s="425"/>
      <c r="U152" s="49"/>
      <c r="V152" s="703"/>
      <c r="W152" s="418"/>
      <c r="X152" s="418"/>
      <c r="Y152" s="425"/>
      <c r="Z152" s="53"/>
      <c r="AA152" s="703"/>
      <c r="AB152" s="418"/>
      <c r="AC152" s="418"/>
      <c r="AD152" s="425"/>
      <c r="AE152" s="49"/>
      <c r="AF152" s="706"/>
      <c r="AG152" s="310"/>
      <c r="AH152" s="280"/>
      <c r="AI152" s="311"/>
      <c r="AJ152" s="217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 s="1" customFormat="1" ht="18" hidden="1" customHeight="1" thickBot="1">
      <c r="A153" s="739"/>
      <c r="B153" s="707"/>
      <c r="C153" s="284"/>
      <c r="D153" s="71"/>
      <c r="E153" s="312"/>
      <c r="F153" s="218"/>
      <c r="G153" s="704"/>
      <c r="H153" s="418"/>
      <c r="I153" s="418"/>
      <c r="J153" s="425"/>
      <c r="K153" s="52"/>
      <c r="L153" s="704"/>
      <c r="M153" s="418"/>
      <c r="N153" s="418"/>
      <c r="O153" s="425"/>
      <c r="P153" s="52"/>
      <c r="Q153" s="704"/>
      <c r="R153" s="418"/>
      <c r="S153" s="418"/>
      <c r="T153" s="425"/>
      <c r="U153" s="52"/>
      <c r="V153" s="704"/>
      <c r="W153" s="418"/>
      <c r="X153" s="418"/>
      <c r="Y153" s="425"/>
      <c r="Z153" s="54"/>
      <c r="AA153" s="704"/>
      <c r="AB153" s="418"/>
      <c r="AC153" s="418"/>
      <c r="AD153" s="425"/>
      <c r="AE153" s="52"/>
      <c r="AF153" s="707"/>
      <c r="AG153" s="313"/>
      <c r="AH153" s="285"/>
      <c r="AI153" s="314"/>
      <c r="AJ153" s="218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 s="1" customFormat="1" ht="18" hidden="1" customHeight="1">
      <c r="A154" s="737" t="s">
        <v>100</v>
      </c>
      <c r="B154" s="705"/>
      <c r="C154" s="281"/>
      <c r="D154" s="282"/>
      <c r="E154" s="305"/>
      <c r="F154" s="306"/>
      <c r="G154" s="702"/>
      <c r="H154" s="418"/>
      <c r="I154" s="418"/>
      <c r="J154" s="425"/>
      <c r="K154" s="45"/>
      <c r="L154" s="702"/>
      <c r="M154" s="418"/>
      <c r="N154" s="418"/>
      <c r="O154" s="425"/>
      <c r="P154" s="45"/>
      <c r="Q154" s="702"/>
      <c r="R154" s="418"/>
      <c r="S154" s="418"/>
      <c r="T154" s="425"/>
      <c r="U154" s="45"/>
      <c r="V154" s="702"/>
      <c r="W154" s="418"/>
      <c r="X154" s="418"/>
      <c r="Y154" s="425"/>
      <c r="Z154" s="426"/>
      <c r="AA154" s="702"/>
      <c r="AB154" s="418"/>
      <c r="AC154" s="418"/>
      <c r="AD154" s="425"/>
      <c r="AE154" s="45"/>
      <c r="AF154" s="705"/>
      <c r="AG154" s="307"/>
      <c r="AH154" s="279"/>
      <c r="AI154" s="308"/>
      <c r="AJ154" s="306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 s="1" customFormat="1" ht="18" hidden="1" customHeight="1">
      <c r="A155" s="738"/>
      <c r="B155" s="706"/>
      <c r="C155" s="283"/>
      <c r="D155" s="69"/>
      <c r="E155" s="309"/>
      <c r="F155" s="217"/>
      <c r="G155" s="703"/>
      <c r="H155" s="418"/>
      <c r="I155" s="418"/>
      <c r="J155" s="425"/>
      <c r="K155" s="49"/>
      <c r="L155" s="703"/>
      <c r="M155" s="418"/>
      <c r="N155" s="418"/>
      <c r="O155" s="425"/>
      <c r="P155" s="49"/>
      <c r="Q155" s="703"/>
      <c r="R155" s="418"/>
      <c r="S155" s="418"/>
      <c r="T155" s="425"/>
      <c r="U155" s="49"/>
      <c r="V155" s="703"/>
      <c r="W155" s="418"/>
      <c r="X155" s="418"/>
      <c r="Y155" s="425"/>
      <c r="Z155" s="53"/>
      <c r="AA155" s="703"/>
      <c r="AB155" s="418"/>
      <c r="AC155" s="418"/>
      <c r="AD155" s="425"/>
      <c r="AE155" s="49"/>
      <c r="AF155" s="706"/>
      <c r="AG155" s="310"/>
      <c r="AH155" s="280"/>
      <c r="AI155" s="311"/>
      <c r="AJ155" s="217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 s="1" customFormat="1" ht="18" hidden="1" customHeight="1">
      <c r="A156" s="738"/>
      <c r="B156" s="706"/>
      <c r="C156" s="283"/>
      <c r="D156" s="69"/>
      <c r="E156" s="309"/>
      <c r="F156" s="217"/>
      <c r="G156" s="703"/>
      <c r="H156" s="418"/>
      <c r="I156" s="418"/>
      <c r="J156" s="425"/>
      <c r="K156" s="49"/>
      <c r="L156" s="703"/>
      <c r="M156" s="418"/>
      <c r="N156" s="418"/>
      <c r="O156" s="425"/>
      <c r="P156" s="49"/>
      <c r="Q156" s="703"/>
      <c r="R156" s="418"/>
      <c r="S156" s="418"/>
      <c r="T156" s="425"/>
      <c r="U156" s="49"/>
      <c r="V156" s="703"/>
      <c r="W156" s="418"/>
      <c r="X156" s="418"/>
      <c r="Y156" s="425"/>
      <c r="Z156" s="53"/>
      <c r="AA156" s="703"/>
      <c r="AB156" s="418"/>
      <c r="AC156" s="418"/>
      <c r="AD156" s="425"/>
      <c r="AE156" s="49"/>
      <c r="AF156" s="706"/>
      <c r="AG156" s="310"/>
      <c r="AH156" s="280"/>
      <c r="AI156" s="311"/>
      <c r="AJ156" s="217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 s="1" customFormat="1" ht="18" hidden="1" customHeight="1">
      <c r="A157" s="738"/>
      <c r="B157" s="706"/>
      <c r="C157" s="283"/>
      <c r="D157" s="69"/>
      <c r="E157" s="309"/>
      <c r="F157" s="217"/>
      <c r="G157" s="703"/>
      <c r="H157" s="418"/>
      <c r="I157" s="418"/>
      <c r="J157" s="425"/>
      <c r="K157" s="49"/>
      <c r="L157" s="703"/>
      <c r="M157" s="418"/>
      <c r="N157" s="418"/>
      <c r="O157" s="425"/>
      <c r="P157" s="49"/>
      <c r="Q157" s="703"/>
      <c r="R157" s="418"/>
      <c r="S157" s="418"/>
      <c r="T157" s="425"/>
      <c r="U157" s="49"/>
      <c r="V157" s="703"/>
      <c r="W157" s="418"/>
      <c r="X157" s="418"/>
      <c r="Y157" s="425"/>
      <c r="Z157" s="53"/>
      <c r="AA157" s="703"/>
      <c r="AB157" s="418"/>
      <c r="AC157" s="418"/>
      <c r="AD157" s="425"/>
      <c r="AE157" s="49"/>
      <c r="AF157" s="706"/>
      <c r="AG157" s="310"/>
      <c r="AH157" s="280"/>
      <c r="AI157" s="311"/>
      <c r="AJ157" s="21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 s="1" customFormat="1" ht="18" hidden="1" customHeight="1">
      <c r="A158" s="738"/>
      <c r="B158" s="706"/>
      <c r="C158" s="283"/>
      <c r="D158" s="69"/>
      <c r="E158" s="309"/>
      <c r="F158" s="217"/>
      <c r="G158" s="703"/>
      <c r="H158" s="418"/>
      <c r="I158" s="418"/>
      <c r="J158" s="425"/>
      <c r="K158" s="49"/>
      <c r="L158" s="703"/>
      <c r="M158" s="418"/>
      <c r="N158" s="418"/>
      <c r="O158" s="425"/>
      <c r="P158" s="49"/>
      <c r="Q158" s="703"/>
      <c r="R158" s="418"/>
      <c r="S158" s="418"/>
      <c r="T158" s="425"/>
      <c r="U158" s="49"/>
      <c r="V158" s="703"/>
      <c r="W158" s="418"/>
      <c r="X158" s="418"/>
      <c r="Y158" s="425"/>
      <c r="Z158" s="53"/>
      <c r="AA158" s="703"/>
      <c r="AB158" s="418"/>
      <c r="AC158" s="418"/>
      <c r="AD158" s="425"/>
      <c r="AE158" s="49"/>
      <c r="AF158" s="706"/>
      <c r="AG158" s="310"/>
      <c r="AH158" s="280"/>
      <c r="AI158" s="311"/>
      <c r="AJ158" s="217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 s="1" customFormat="1" ht="18" hidden="1" customHeight="1">
      <c r="A159" s="738"/>
      <c r="B159" s="706"/>
      <c r="C159" s="283"/>
      <c r="D159" s="69"/>
      <c r="E159" s="309"/>
      <c r="F159" s="217"/>
      <c r="G159" s="703"/>
      <c r="H159" s="418"/>
      <c r="I159" s="418"/>
      <c r="J159" s="425"/>
      <c r="K159" s="49"/>
      <c r="L159" s="703"/>
      <c r="M159" s="418"/>
      <c r="N159" s="418"/>
      <c r="O159" s="425"/>
      <c r="P159" s="49"/>
      <c r="Q159" s="703"/>
      <c r="R159" s="418"/>
      <c r="S159" s="418"/>
      <c r="T159" s="425"/>
      <c r="U159" s="49"/>
      <c r="V159" s="703"/>
      <c r="W159" s="418"/>
      <c r="X159" s="418"/>
      <c r="Y159" s="425"/>
      <c r="Z159" s="53"/>
      <c r="AA159" s="703"/>
      <c r="AB159" s="418"/>
      <c r="AC159" s="418"/>
      <c r="AD159" s="425"/>
      <c r="AE159" s="49"/>
      <c r="AF159" s="706"/>
      <c r="AG159" s="310"/>
      <c r="AH159" s="280"/>
      <c r="AI159" s="311"/>
      <c r="AJ159" s="217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 s="1" customFormat="1" ht="18" hidden="1" customHeight="1">
      <c r="A160" s="738"/>
      <c r="B160" s="706"/>
      <c r="C160" s="283"/>
      <c r="D160" s="69"/>
      <c r="E160" s="309"/>
      <c r="F160" s="217"/>
      <c r="G160" s="703"/>
      <c r="H160" s="418"/>
      <c r="I160" s="418"/>
      <c r="J160" s="425"/>
      <c r="K160" s="49"/>
      <c r="L160" s="703"/>
      <c r="M160" s="418"/>
      <c r="N160" s="418"/>
      <c r="O160" s="425"/>
      <c r="P160" s="49"/>
      <c r="Q160" s="703"/>
      <c r="R160" s="418"/>
      <c r="S160" s="418"/>
      <c r="T160" s="425"/>
      <c r="U160" s="49"/>
      <c r="V160" s="703"/>
      <c r="W160" s="418"/>
      <c r="X160" s="418"/>
      <c r="Y160" s="425"/>
      <c r="Z160" s="53"/>
      <c r="AA160" s="703"/>
      <c r="AB160" s="418"/>
      <c r="AC160" s="418"/>
      <c r="AD160" s="425"/>
      <c r="AE160" s="49"/>
      <c r="AF160" s="706"/>
      <c r="AG160" s="310"/>
      <c r="AH160" s="280"/>
      <c r="AI160" s="311"/>
      <c r="AJ160" s="217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 s="1" customFormat="1" ht="18" hidden="1" customHeight="1">
      <c r="A161" s="738"/>
      <c r="B161" s="706"/>
      <c r="C161" s="283"/>
      <c r="D161" s="69"/>
      <c r="E161" s="309"/>
      <c r="F161" s="217"/>
      <c r="G161" s="703"/>
      <c r="H161" s="418"/>
      <c r="I161" s="418"/>
      <c r="J161" s="425"/>
      <c r="K161" s="49"/>
      <c r="L161" s="703"/>
      <c r="M161" s="418"/>
      <c r="N161" s="418"/>
      <c r="O161" s="425"/>
      <c r="P161" s="49"/>
      <c r="Q161" s="703"/>
      <c r="R161" s="418"/>
      <c r="S161" s="418"/>
      <c r="T161" s="425"/>
      <c r="U161" s="49"/>
      <c r="V161" s="703"/>
      <c r="W161" s="418"/>
      <c r="X161" s="418"/>
      <c r="Y161" s="425"/>
      <c r="Z161" s="53"/>
      <c r="AA161" s="703"/>
      <c r="AB161" s="418"/>
      <c r="AC161" s="418"/>
      <c r="AD161" s="425"/>
      <c r="AE161" s="49"/>
      <c r="AF161" s="706"/>
      <c r="AG161" s="310"/>
      <c r="AH161" s="280"/>
      <c r="AI161" s="311"/>
      <c r="AJ161" s="217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 s="1" customFormat="1" ht="18" hidden="1" customHeight="1">
      <c r="A162" s="738"/>
      <c r="B162" s="706"/>
      <c r="C162" s="283"/>
      <c r="D162" s="69"/>
      <c r="E162" s="309"/>
      <c r="F162" s="217"/>
      <c r="G162" s="703"/>
      <c r="H162" s="418"/>
      <c r="I162" s="418"/>
      <c r="J162" s="425"/>
      <c r="K162" s="49"/>
      <c r="L162" s="703"/>
      <c r="M162" s="418"/>
      <c r="N162" s="418"/>
      <c r="O162" s="425"/>
      <c r="P162" s="49"/>
      <c r="Q162" s="703"/>
      <c r="R162" s="418"/>
      <c r="S162" s="418"/>
      <c r="T162" s="425"/>
      <c r="U162" s="49"/>
      <c r="V162" s="703"/>
      <c r="W162" s="418"/>
      <c r="X162" s="418"/>
      <c r="Y162" s="425"/>
      <c r="Z162" s="53"/>
      <c r="AA162" s="703"/>
      <c r="AB162" s="418"/>
      <c r="AC162" s="418"/>
      <c r="AD162" s="425"/>
      <c r="AE162" s="49"/>
      <c r="AF162" s="706"/>
      <c r="AG162" s="310"/>
      <c r="AH162" s="280"/>
      <c r="AI162" s="311"/>
      <c r="AJ162" s="217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 s="1" customFormat="1" ht="18" hidden="1" customHeight="1">
      <c r="A163" s="738"/>
      <c r="B163" s="706"/>
      <c r="C163" s="283"/>
      <c r="D163" s="69"/>
      <c r="E163" s="309"/>
      <c r="F163" s="217"/>
      <c r="G163" s="703"/>
      <c r="H163" s="418"/>
      <c r="I163" s="418"/>
      <c r="J163" s="425"/>
      <c r="K163" s="49"/>
      <c r="L163" s="703"/>
      <c r="M163" s="418"/>
      <c r="N163" s="418"/>
      <c r="O163" s="425"/>
      <c r="P163" s="49"/>
      <c r="Q163" s="703"/>
      <c r="R163" s="418"/>
      <c r="S163" s="418"/>
      <c r="T163" s="425"/>
      <c r="U163" s="49"/>
      <c r="V163" s="703"/>
      <c r="W163" s="418"/>
      <c r="X163" s="418"/>
      <c r="Y163" s="425"/>
      <c r="Z163" s="53"/>
      <c r="AA163" s="703"/>
      <c r="AB163" s="418"/>
      <c r="AC163" s="418"/>
      <c r="AD163" s="425"/>
      <c r="AE163" s="49"/>
      <c r="AF163" s="706"/>
      <c r="AG163" s="310"/>
      <c r="AH163" s="280"/>
      <c r="AI163" s="311"/>
      <c r="AJ163" s="217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 s="1" customFormat="1" ht="18" hidden="1" customHeight="1">
      <c r="A164" s="738"/>
      <c r="B164" s="706"/>
      <c r="C164" s="283"/>
      <c r="D164" s="69"/>
      <c r="E164" s="309"/>
      <c r="F164" s="217"/>
      <c r="G164" s="703"/>
      <c r="H164" s="418"/>
      <c r="I164" s="418"/>
      <c r="J164" s="425"/>
      <c r="K164" s="49"/>
      <c r="L164" s="703"/>
      <c r="M164" s="418"/>
      <c r="N164" s="418"/>
      <c r="O164" s="425"/>
      <c r="P164" s="49"/>
      <c r="Q164" s="703"/>
      <c r="R164" s="418"/>
      <c r="S164" s="418"/>
      <c r="T164" s="425"/>
      <c r="U164" s="49"/>
      <c r="V164" s="703"/>
      <c r="W164" s="418"/>
      <c r="X164" s="418"/>
      <c r="Y164" s="425"/>
      <c r="Z164" s="53"/>
      <c r="AA164" s="703"/>
      <c r="AB164" s="418"/>
      <c r="AC164" s="418"/>
      <c r="AD164" s="425"/>
      <c r="AE164" s="49"/>
      <c r="AF164" s="706"/>
      <c r="AG164" s="310"/>
      <c r="AH164" s="280"/>
      <c r="AI164" s="311"/>
      <c r="AJ164" s="217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 s="1" customFormat="1" ht="18" hidden="1" customHeight="1">
      <c r="A165" s="738"/>
      <c r="B165" s="706"/>
      <c r="C165" s="283"/>
      <c r="D165" s="69"/>
      <c r="E165" s="309"/>
      <c r="F165" s="217"/>
      <c r="G165" s="703"/>
      <c r="H165" s="418"/>
      <c r="I165" s="418"/>
      <c r="J165" s="425"/>
      <c r="K165" s="49"/>
      <c r="L165" s="703"/>
      <c r="M165" s="418"/>
      <c r="N165" s="418"/>
      <c r="O165" s="425"/>
      <c r="P165" s="49"/>
      <c r="Q165" s="703"/>
      <c r="R165" s="418"/>
      <c r="S165" s="418"/>
      <c r="T165" s="425"/>
      <c r="U165" s="49"/>
      <c r="V165" s="703"/>
      <c r="W165" s="418"/>
      <c r="X165" s="418"/>
      <c r="Y165" s="425"/>
      <c r="Z165" s="53"/>
      <c r="AA165" s="703"/>
      <c r="AB165" s="418"/>
      <c r="AC165" s="418"/>
      <c r="AD165" s="425"/>
      <c r="AE165" s="49"/>
      <c r="AF165" s="706"/>
      <c r="AG165" s="310"/>
      <c r="AH165" s="280"/>
      <c r="AI165" s="311"/>
      <c r="AJ165" s="217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 s="1" customFormat="1" ht="18" hidden="1" customHeight="1">
      <c r="A166" s="738"/>
      <c r="B166" s="706"/>
      <c r="C166" s="283"/>
      <c r="D166" s="69"/>
      <c r="E166" s="309"/>
      <c r="F166" s="217"/>
      <c r="G166" s="703"/>
      <c r="H166" s="418"/>
      <c r="I166" s="418"/>
      <c r="J166" s="425"/>
      <c r="K166" s="49"/>
      <c r="L166" s="703"/>
      <c r="M166" s="418"/>
      <c r="N166" s="418"/>
      <c r="O166" s="425"/>
      <c r="P166" s="49"/>
      <c r="Q166" s="703"/>
      <c r="R166" s="418"/>
      <c r="S166" s="418"/>
      <c r="T166" s="425"/>
      <c r="U166" s="49"/>
      <c r="V166" s="703"/>
      <c r="W166" s="418"/>
      <c r="X166" s="418"/>
      <c r="Y166" s="425"/>
      <c r="Z166" s="53"/>
      <c r="AA166" s="703"/>
      <c r="AB166" s="418"/>
      <c r="AC166" s="418"/>
      <c r="AD166" s="425"/>
      <c r="AE166" s="49"/>
      <c r="AF166" s="706"/>
      <c r="AG166" s="310"/>
      <c r="AH166" s="280"/>
      <c r="AI166" s="311"/>
      <c r="AJ166" s="217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 s="1" customFormat="1" ht="18" hidden="1" customHeight="1">
      <c r="A167" s="738"/>
      <c r="B167" s="706"/>
      <c r="C167" s="283"/>
      <c r="D167" s="69"/>
      <c r="E167" s="309"/>
      <c r="F167" s="217"/>
      <c r="G167" s="703"/>
      <c r="H167" s="418"/>
      <c r="I167" s="418"/>
      <c r="J167" s="425"/>
      <c r="K167" s="49"/>
      <c r="L167" s="703"/>
      <c r="M167" s="418"/>
      <c r="N167" s="418"/>
      <c r="O167" s="425"/>
      <c r="P167" s="49"/>
      <c r="Q167" s="703"/>
      <c r="R167" s="418"/>
      <c r="S167" s="418"/>
      <c r="T167" s="425"/>
      <c r="U167" s="49"/>
      <c r="V167" s="703"/>
      <c r="W167" s="418"/>
      <c r="X167" s="418"/>
      <c r="Y167" s="425"/>
      <c r="Z167" s="53"/>
      <c r="AA167" s="703"/>
      <c r="AB167" s="418"/>
      <c r="AC167" s="418"/>
      <c r="AD167" s="425"/>
      <c r="AE167" s="49"/>
      <c r="AF167" s="706"/>
      <c r="AG167" s="310"/>
      <c r="AH167" s="280"/>
      <c r="AI167" s="311"/>
      <c r="AJ167" s="21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 s="1" customFormat="1" ht="18" hidden="1" customHeight="1" thickBot="1">
      <c r="A168" s="739"/>
      <c r="B168" s="707"/>
      <c r="C168" s="284"/>
      <c r="D168" s="71"/>
      <c r="E168" s="312"/>
      <c r="F168" s="218"/>
      <c r="G168" s="704"/>
      <c r="H168" s="418"/>
      <c r="I168" s="418"/>
      <c r="J168" s="425"/>
      <c r="K168" s="52"/>
      <c r="L168" s="704"/>
      <c r="M168" s="418"/>
      <c r="N168" s="418"/>
      <c r="O168" s="425"/>
      <c r="P168" s="52"/>
      <c r="Q168" s="704"/>
      <c r="R168" s="418"/>
      <c r="S168" s="418"/>
      <c r="T168" s="425"/>
      <c r="U168" s="52"/>
      <c r="V168" s="704"/>
      <c r="W168" s="418"/>
      <c r="X168" s="418"/>
      <c r="Y168" s="425"/>
      <c r="Z168" s="54"/>
      <c r="AA168" s="704"/>
      <c r="AB168" s="418"/>
      <c r="AC168" s="418"/>
      <c r="AD168" s="425"/>
      <c r="AE168" s="52"/>
      <c r="AF168" s="707"/>
      <c r="AG168" s="313"/>
      <c r="AH168" s="285"/>
      <c r="AI168" s="314"/>
      <c r="AJ168" s="21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 s="1" customFormat="1" ht="18" hidden="1" customHeight="1">
      <c r="A169" s="737" t="s">
        <v>101</v>
      </c>
      <c r="B169" s="705"/>
      <c r="C169" s="281"/>
      <c r="D169" s="282"/>
      <c r="E169" s="305"/>
      <c r="F169" s="306"/>
      <c r="G169" s="702"/>
      <c r="H169" s="418"/>
      <c r="I169" s="418"/>
      <c r="J169" s="425"/>
      <c r="K169" s="45"/>
      <c r="L169" s="702"/>
      <c r="M169" s="418"/>
      <c r="N169" s="418"/>
      <c r="O169" s="425"/>
      <c r="P169" s="45"/>
      <c r="Q169" s="702"/>
      <c r="R169" s="418"/>
      <c r="S169" s="418"/>
      <c r="T169" s="425"/>
      <c r="U169" s="45"/>
      <c r="V169" s="702"/>
      <c r="W169" s="418"/>
      <c r="X169" s="418"/>
      <c r="Y169" s="425"/>
      <c r="Z169" s="426"/>
      <c r="AA169" s="702"/>
      <c r="AB169" s="418"/>
      <c r="AC169" s="418"/>
      <c r="AD169" s="425"/>
      <c r="AE169" s="45"/>
      <c r="AF169" s="705"/>
      <c r="AG169" s="307"/>
      <c r="AH169" s="279"/>
      <c r="AI169" s="308"/>
      <c r="AJ169" s="306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 s="1" customFormat="1" ht="18" hidden="1" customHeight="1">
      <c r="A170" s="738"/>
      <c r="B170" s="706"/>
      <c r="C170" s="283"/>
      <c r="D170" s="69"/>
      <c r="E170" s="309"/>
      <c r="F170" s="217"/>
      <c r="G170" s="703"/>
      <c r="H170" s="418"/>
      <c r="I170" s="418"/>
      <c r="J170" s="425"/>
      <c r="K170" s="49"/>
      <c r="L170" s="703"/>
      <c r="M170" s="418"/>
      <c r="N170" s="418"/>
      <c r="O170" s="425"/>
      <c r="P170" s="49"/>
      <c r="Q170" s="703"/>
      <c r="R170" s="418"/>
      <c r="S170" s="418"/>
      <c r="T170" s="425"/>
      <c r="U170" s="49"/>
      <c r="V170" s="703"/>
      <c r="W170" s="418"/>
      <c r="X170" s="418"/>
      <c r="Y170" s="425"/>
      <c r="Z170" s="53"/>
      <c r="AA170" s="703"/>
      <c r="AB170" s="418"/>
      <c r="AC170" s="418"/>
      <c r="AD170" s="425"/>
      <c r="AE170" s="49"/>
      <c r="AF170" s="706"/>
      <c r="AG170" s="310"/>
      <c r="AH170" s="280"/>
      <c r="AI170" s="311"/>
      <c r="AJ170" s="217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 s="1" customFormat="1" ht="18" hidden="1" customHeight="1">
      <c r="A171" s="738"/>
      <c r="B171" s="706"/>
      <c r="C171" s="283"/>
      <c r="D171" s="69"/>
      <c r="E171" s="309"/>
      <c r="F171" s="217"/>
      <c r="G171" s="703"/>
      <c r="H171" s="418"/>
      <c r="I171" s="418"/>
      <c r="J171" s="425"/>
      <c r="K171" s="49"/>
      <c r="L171" s="703"/>
      <c r="M171" s="418"/>
      <c r="N171" s="418"/>
      <c r="O171" s="425"/>
      <c r="P171" s="49"/>
      <c r="Q171" s="703"/>
      <c r="R171" s="418"/>
      <c r="S171" s="418"/>
      <c r="T171" s="425"/>
      <c r="U171" s="49"/>
      <c r="V171" s="703"/>
      <c r="W171" s="418"/>
      <c r="X171" s="418"/>
      <c r="Y171" s="425"/>
      <c r="Z171" s="53"/>
      <c r="AA171" s="703"/>
      <c r="AB171" s="418"/>
      <c r="AC171" s="418"/>
      <c r="AD171" s="425"/>
      <c r="AE171" s="49"/>
      <c r="AF171" s="706"/>
      <c r="AG171" s="310"/>
      <c r="AH171" s="280"/>
      <c r="AI171" s="311"/>
      <c r="AJ171" s="217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 s="1" customFormat="1" ht="18" hidden="1" customHeight="1">
      <c r="A172" s="738"/>
      <c r="B172" s="706"/>
      <c r="C172" s="283"/>
      <c r="D172" s="69"/>
      <c r="E172" s="309"/>
      <c r="F172" s="217"/>
      <c r="G172" s="703"/>
      <c r="H172" s="418"/>
      <c r="I172" s="418"/>
      <c r="J172" s="425"/>
      <c r="K172" s="49"/>
      <c r="L172" s="703"/>
      <c r="M172" s="418"/>
      <c r="N172" s="418"/>
      <c r="O172" s="425"/>
      <c r="P172" s="49"/>
      <c r="Q172" s="703"/>
      <c r="R172" s="418"/>
      <c r="S172" s="418"/>
      <c r="T172" s="425"/>
      <c r="U172" s="49"/>
      <c r="V172" s="703"/>
      <c r="W172" s="418"/>
      <c r="X172" s="418"/>
      <c r="Y172" s="425"/>
      <c r="Z172" s="53"/>
      <c r="AA172" s="703"/>
      <c r="AB172" s="418"/>
      <c r="AC172" s="418"/>
      <c r="AD172" s="425"/>
      <c r="AE172" s="49"/>
      <c r="AF172" s="706"/>
      <c r="AG172" s="310"/>
      <c r="AH172" s="280"/>
      <c r="AI172" s="311"/>
      <c r="AJ172" s="217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 s="1" customFormat="1" ht="18" hidden="1" customHeight="1">
      <c r="A173" s="738"/>
      <c r="B173" s="706"/>
      <c r="C173" s="283"/>
      <c r="D173" s="69"/>
      <c r="E173" s="309"/>
      <c r="F173" s="217"/>
      <c r="G173" s="703"/>
      <c r="H173" s="418"/>
      <c r="I173" s="418"/>
      <c r="J173" s="425"/>
      <c r="K173" s="49"/>
      <c r="L173" s="703"/>
      <c r="M173" s="418"/>
      <c r="N173" s="418"/>
      <c r="O173" s="425"/>
      <c r="P173" s="49"/>
      <c r="Q173" s="703"/>
      <c r="R173" s="418"/>
      <c r="S173" s="418"/>
      <c r="T173" s="425"/>
      <c r="U173" s="49"/>
      <c r="V173" s="703"/>
      <c r="W173" s="418"/>
      <c r="X173" s="418"/>
      <c r="Y173" s="425"/>
      <c r="Z173" s="53"/>
      <c r="AA173" s="703"/>
      <c r="AB173" s="418"/>
      <c r="AC173" s="418"/>
      <c r="AD173" s="425"/>
      <c r="AE173" s="49"/>
      <c r="AF173" s="706"/>
      <c r="AG173" s="310"/>
      <c r="AH173" s="280"/>
      <c r="AI173" s="311"/>
      <c r="AJ173" s="217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 s="1" customFormat="1" ht="18" hidden="1" customHeight="1">
      <c r="A174" s="738"/>
      <c r="B174" s="706"/>
      <c r="C174" s="283"/>
      <c r="D174" s="69"/>
      <c r="E174" s="309"/>
      <c r="F174" s="217"/>
      <c r="G174" s="703"/>
      <c r="H174" s="418"/>
      <c r="I174" s="418"/>
      <c r="J174" s="425"/>
      <c r="K174" s="49"/>
      <c r="L174" s="703"/>
      <c r="M174" s="418"/>
      <c r="N174" s="418"/>
      <c r="O174" s="425"/>
      <c r="P174" s="49"/>
      <c r="Q174" s="703"/>
      <c r="R174" s="418"/>
      <c r="S174" s="418"/>
      <c r="T174" s="425"/>
      <c r="U174" s="49"/>
      <c r="V174" s="703"/>
      <c r="W174" s="418"/>
      <c r="X174" s="418"/>
      <c r="Y174" s="425"/>
      <c r="Z174" s="53"/>
      <c r="AA174" s="703"/>
      <c r="AB174" s="418"/>
      <c r="AC174" s="418"/>
      <c r="AD174" s="425"/>
      <c r="AE174" s="49"/>
      <c r="AF174" s="706"/>
      <c r="AG174" s="310"/>
      <c r="AH174" s="280"/>
      <c r="AI174" s="311"/>
      <c r="AJ174" s="217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 s="1" customFormat="1" ht="18" hidden="1" customHeight="1">
      <c r="A175" s="738"/>
      <c r="B175" s="706"/>
      <c r="C175" s="283"/>
      <c r="D175" s="69"/>
      <c r="E175" s="309"/>
      <c r="F175" s="217"/>
      <c r="G175" s="703"/>
      <c r="H175" s="418"/>
      <c r="I175" s="418"/>
      <c r="J175" s="425"/>
      <c r="K175" s="49"/>
      <c r="L175" s="703"/>
      <c r="M175" s="418"/>
      <c r="N175" s="418"/>
      <c r="O175" s="425"/>
      <c r="P175" s="49"/>
      <c r="Q175" s="703"/>
      <c r="R175" s="418"/>
      <c r="S175" s="418"/>
      <c r="T175" s="425"/>
      <c r="U175" s="49"/>
      <c r="V175" s="703"/>
      <c r="W175" s="418"/>
      <c r="X175" s="418"/>
      <c r="Y175" s="425"/>
      <c r="Z175" s="53"/>
      <c r="AA175" s="703"/>
      <c r="AB175" s="418"/>
      <c r="AC175" s="418"/>
      <c r="AD175" s="425"/>
      <c r="AE175" s="49"/>
      <c r="AF175" s="706"/>
      <c r="AG175" s="310"/>
      <c r="AH175" s="280"/>
      <c r="AI175" s="311"/>
      <c r="AJ175" s="217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 s="1" customFormat="1" ht="18" hidden="1" customHeight="1">
      <c r="A176" s="738"/>
      <c r="B176" s="706"/>
      <c r="C176" s="283"/>
      <c r="D176" s="69"/>
      <c r="E176" s="309"/>
      <c r="F176" s="217"/>
      <c r="G176" s="703"/>
      <c r="H176" s="418"/>
      <c r="I176" s="418"/>
      <c r="J176" s="425"/>
      <c r="K176" s="49"/>
      <c r="L176" s="703"/>
      <c r="M176" s="418"/>
      <c r="N176" s="418"/>
      <c r="O176" s="425"/>
      <c r="P176" s="49"/>
      <c r="Q176" s="703"/>
      <c r="R176" s="418"/>
      <c r="S176" s="418"/>
      <c r="T176" s="425"/>
      <c r="U176" s="49"/>
      <c r="V176" s="703"/>
      <c r="W176" s="418"/>
      <c r="X176" s="418"/>
      <c r="Y176" s="425"/>
      <c r="Z176" s="53"/>
      <c r="AA176" s="703"/>
      <c r="AB176" s="418"/>
      <c r="AC176" s="418"/>
      <c r="AD176" s="425"/>
      <c r="AE176" s="49"/>
      <c r="AF176" s="706"/>
      <c r="AG176" s="310"/>
      <c r="AH176" s="280"/>
      <c r="AI176" s="311"/>
      <c r="AJ176" s="217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 s="1" customFormat="1" ht="18" hidden="1" customHeight="1">
      <c r="A177" s="738"/>
      <c r="B177" s="706"/>
      <c r="C177" s="283"/>
      <c r="D177" s="69"/>
      <c r="E177" s="309"/>
      <c r="F177" s="217"/>
      <c r="G177" s="703"/>
      <c r="H177" s="418"/>
      <c r="I177" s="418"/>
      <c r="J177" s="425"/>
      <c r="K177" s="49"/>
      <c r="L177" s="703"/>
      <c r="M177" s="418"/>
      <c r="N177" s="418"/>
      <c r="O177" s="425"/>
      <c r="P177" s="49"/>
      <c r="Q177" s="703"/>
      <c r="R177" s="418"/>
      <c r="S177" s="418"/>
      <c r="T177" s="425"/>
      <c r="U177" s="49"/>
      <c r="V177" s="703"/>
      <c r="W177" s="418"/>
      <c r="X177" s="418"/>
      <c r="Y177" s="425"/>
      <c r="Z177" s="53"/>
      <c r="AA177" s="703"/>
      <c r="AB177" s="418"/>
      <c r="AC177" s="418"/>
      <c r="AD177" s="425"/>
      <c r="AE177" s="49"/>
      <c r="AF177" s="706"/>
      <c r="AG177" s="310"/>
      <c r="AH177" s="280"/>
      <c r="AI177" s="311"/>
      <c r="AJ177" s="21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 s="1" customFormat="1" ht="18" hidden="1" customHeight="1">
      <c r="A178" s="738"/>
      <c r="B178" s="706"/>
      <c r="C178" s="283"/>
      <c r="D178" s="69"/>
      <c r="E178" s="309"/>
      <c r="F178" s="217"/>
      <c r="G178" s="703"/>
      <c r="H178" s="418"/>
      <c r="I178" s="418"/>
      <c r="J178" s="425"/>
      <c r="K178" s="49"/>
      <c r="L178" s="703"/>
      <c r="M178" s="418"/>
      <c r="N178" s="418"/>
      <c r="O178" s="425"/>
      <c r="P178" s="49"/>
      <c r="Q178" s="703"/>
      <c r="R178" s="418"/>
      <c r="S178" s="418"/>
      <c r="T178" s="425"/>
      <c r="U178" s="49"/>
      <c r="V178" s="703"/>
      <c r="W178" s="418"/>
      <c r="X178" s="418"/>
      <c r="Y178" s="425"/>
      <c r="Z178" s="53"/>
      <c r="AA178" s="703"/>
      <c r="AB178" s="418"/>
      <c r="AC178" s="418"/>
      <c r="AD178" s="425"/>
      <c r="AE178" s="49"/>
      <c r="AF178" s="706"/>
      <c r="AG178" s="310"/>
      <c r="AH178" s="280"/>
      <c r="AI178" s="311"/>
      <c r="AJ178" s="217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 s="1" customFormat="1" ht="18" hidden="1" customHeight="1">
      <c r="A179" s="738"/>
      <c r="B179" s="706"/>
      <c r="C179" s="283"/>
      <c r="D179" s="69"/>
      <c r="E179" s="309"/>
      <c r="F179" s="217"/>
      <c r="G179" s="703"/>
      <c r="H179" s="418"/>
      <c r="I179" s="418"/>
      <c r="J179" s="425"/>
      <c r="K179" s="49"/>
      <c r="L179" s="703"/>
      <c r="M179" s="418"/>
      <c r="N179" s="418"/>
      <c r="O179" s="425"/>
      <c r="P179" s="49"/>
      <c r="Q179" s="703"/>
      <c r="R179" s="418"/>
      <c r="S179" s="418"/>
      <c r="T179" s="425"/>
      <c r="U179" s="49"/>
      <c r="V179" s="703"/>
      <c r="W179" s="418"/>
      <c r="X179" s="418"/>
      <c r="Y179" s="425"/>
      <c r="Z179" s="53"/>
      <c r="AA179" s="703"/>
      <c r="AB179" s="418"/>
      <c r="AC179" s="418"/>
      <c r="AD179" s="425"/>
      <c r="AE179" s="49"/>
      <c r="AF179" s="706"/>
      <c r="AG179" s="310"/>
      <c r="AH179" s="280"/>
      <c r="AI179" s="311"/>
      <c r="AJ179" s="217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 s="1" customFormat="1" ht="18" hidden="1" customHeight="1">
      <c r="A180" s="738"/>
      <c r="B180" s="706"/>
      <c r="C180" s="283"/>
      <c r="D180" s="69"/>
      <c r="E180" s="309"/>
      <c r="F180" s="217"/>
      <c r="G180" s="703"/>
      <c r="H180" s="418"/>
      <c r="I180" s="418"/>
      <c r="J180" s="425"/>
      <c r="K180" s="49"/>
      <c r="L180" s="703"/>
      <c r="M180" s="418"/>
      <c r="N180" s="418"/>
      <c r="O180" s="425"/>
      <c r="P180" s="49"/>
      <c r="Q180" s="703"/>
      <c r="R180" s="418"/>
      <c r="S180" s="418"/>
      <c r="T180" s="425"/>
      <c r="U180" s="49"/>
      <c r="V180" s="703"/>
      <c r="W180" s="418"/>
      <c r="X180" s="418"/>
      <c r="Y180" s="425"/>
      <c r="Z180" s="53"/>
      <c r="AA180" s="703"/>
      <c r="AB180" s="418"/>
      <c r="AC180" s="418"/>
      <c r="AD180" s="425"/>
      <c r="AE180" s="49"/>
      <c r="AF180" s="706"/>
      <c r="AG180" s="310"/>
      <c r="AH180" s="280"/>
      <c r="AI180" s="311"/>
      <c r="AJ180" s="217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 s="1" customFormat="1" ht="18" hidden="1" customHeight="1">
      <c r="A181" s="738"/>
      <c r="B181" s="706"/>
      <c r="C181" s="283"/>
      <c r="D181" s="69"/>
      <c r="E181" s="309"/>
      <c r="F181" s="217"/>
      <c r="G181" s="703"/>
      <c r="H181" s="418"/>
      <c r="I181" s="418"/>
      <c r="J181" s="425"/>
      <c r="K181" s="49"/>
      <c r="L181" s="703"/>
      <c r="M181" s="418"/>
      <c r="N181" s="418"/>
      <c r="O181" s="425"/>
      <c r="P181" s="49"/>
      <c r="Q181" s="703"/>
      <c r="R181" s="418"/>
      <c r="S181" s="418"/>
      <c r="T181" s="425"/>
      <c r="U181" s="49"/>
      <c r="V181" s="703"/>
      <c r="W181" s="418"/>
      <c r="X181" s="418"/>
      <c r="Y181" s="425"/>
      <c r="Z181" s="53"/>
      <c r="AA181" s="703"/>
      <c r="AB181" s="418"/>
      <c r="AC181" s="418"/>
      <c r="AD181" s="425"/>
      <c r="AE181" s="49"/>
      <c r="AF181" s="706"/>
      <c r="AG181" s="310"/>
      <c r="AH181" s="280"/>
      <c r="AI181" s="311"/>
      <c r="AJ181" s="217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 s="1" customFormat="1" ht="18" hidden="1" customHeight="1">
      <c r="A182" s="738"/>
      <c r="B182" s="706"/>
      <c r="C182" s="283"/>
      <c r="D182" s="69"/>
      <c r="E182" s="309"/>
      <c r="F182" s="217"/>
      <c r="G182" s="703"/>
      <c r="H182" s="418"/>
      <c r="I182" s="418"/>
      <c r="J182" s="425"/>
      <c r="K182" s="49"/>
      <c r="L182" s="703"/>
      <c r="M182" s="418"/>
      <c r="N182" s="418"/>
      <c r="O182" s="425"/>
      <c r="P182" s="49"/>
      <c r="Q182" s="703"/>
      <c r="R182" s="418"/>
      <c r="S182" s="418"/>
      <c r="T182" s="425"/>
      <c r="U182" s="49"/>
      <c r="V182" s="703"/>
      <c r="W182" s="418"/>
      <c r="X182" s="418"/>
      <c r="Y182" s="425"/>
      <c r="Z182" s="53"/>
      <c r="AA182" s="703"/>
      <c r="AB182" s="418"/>
      <c r="AC182" s="418"/>
      <c r="AD182" s="425"/>
      <c r="AE182" s="49"/>
      <c r="AF182" s="706"/>
      <c r="AG182" s="310"/>
      <c r="AH182" s="280"/>
      <c r="AI182" s="311"/>
      <c r="AJ182" s="217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 s="1" customFormat="1" ht="18" hidden="1" customHeight="1" thickBot="1">
      <c r="A183" s="739"/>
      <c r="B183" s="707"/>
      <c r="C183" s="284"/>
      <c r="D183" s="71"/>
      <c r="E183" s="312"/>
      <c r="F183" s="218"/>
      <c r="G183" s="704"/>
      <c r="H183" s="418"/>
      <c r="I183" s="418"/>
      <c r="J183" s="425"/>
      <c r="K183" s="52"/>
      <c r="L183" s="704"/>
      <c r="M183" s="418"/>
      <c r="N183" s="418"/>
      <c r="O183" s="425"/>
      <c r="P183" s="49"/>
      <c r="Q183" s="704"/>
      <c r="R183" s="418"/>
      <c r="S183" s="418"/>
      <c r="T183" s="425"/>
      <c r="U183" s="52"/>
      <c r="V183" s="704"/>
      <c r="W183" s="418"/>
      <c r="X183" s="418"/>
      <c r="Y183" s="425"/>
      <c r="Z183" s="54"/>
      <c r="AA183" s="704"/>
      <c r="AB183" s="418"/>
      <c r="AC183" s="418"/>
      <c r="AD183" s="425"/>
      <c r="AE183" s="49"/>
      <c r="AF183" s="707"/>
      <c r="AG183" s="313"/>
      <c r="AH183" s="285"/>
      <c r="AI183" s="314"/>
      <c r="AJ183" s="218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 s="1" customFormat="1" ht="18" customHeight="1">
      <c r="A184" s="761" t="s">
        <v>23</v>
      </c>
      <c r="B184" s="705"/>
      <c r="C184" s="281"/>
      <c r="D184" s="282"/>
      <c r="E184" s="305"/>
      <c r="F184" s="317"/>
      <c r="G184" s="728"/>
      <c r="H184" s="410"/>
      <c r="I184" s="411"/>
      <c r="J184" s="473"/>
      <c r="K184" s="413"/>
      <c r="L184" s="728" t="s">
        <v>102</v>
      </c>
      <c r="M184" s="410" t="s">
        <v>175</v>
      </c>
      <c r="N184" s="411"/>
      <c r="O184" s="473">
        <f>ROUND(70*O$2/1000,0)</f>
        <v>106</v>
      </c>
      <c r="P184" s="413" t="s">
        <v>38</v>
      </c>
      <c r="Q184" s="728" t="s">
        <v>102</v>
      </c>
      <c r="R184" s="410" t="s">
        <v>175</v>
      </c>
      <c r="S184" s="411"/>
      <c r="T184" s="473">
        <f>ROUND(70*T$2/1000,0)</f>
        <v>106</v>
      </c>
      <c r="U184" s="413" t="s">
        <v>38</v>
      </c>
      <c r="V184" s="728" t="s">
        <v>102</v>
      </c>
      <c r="W184" s="410" t="s">
        <v>175</v>
      </c>
      <c r="X184" s="411" t="s">
        <v>90</v>
      </c>
      <c r="Y184" s="473">
        <f>ROUND(70*Y$2/1000,0)</f>
        <v>106</v>
      </c>
      <c r="Z184" s="413" t="s">
        <v>38</v>
      </c>
      <c r="AA184" s="728" t="s">
        <v>102</v>
      </c>
      <c r="AB184" s="410" t="s">
        <v>175</v>
      </c>
      <c r="AC184" s="411" t="s">
        <v>90</v>
      </c>
      <c r="AD184" s="473">
        <f>ROUND(70*AD$2/1000,0)</f>
        <v>106</v>
      </c>
      <c r="AE184" s="413" t="s">
        <v>38</v>
      </c>
      <c r="AF184" s="705"/>
      <c r="AG184" s="307"/>
      <c r="AH184" s="279"/>
      <c r="AI184" s="308"/>
      <c r="AJ184" s="317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 s="1" customFormat="1" ht="18" customHeight="1">
      <c r="A185" s="762"/>
      <c r="B185" s="706"/>
      <c r="C185" s="283"/>
      <c r="D185" s="69"/>
      <c r="E185" s="309"/>
      <c r="F185" s="318"/>
      <c r="G185" s="729"/>
      <c r="H185" s="122"/>
      <c r="I185" s="58"/>
      <c r="J185" s="425"/>
      <c r="K185" s="49"/>
      <c r="L185" s="729"/>
      <c r="M185" s="122" t="s">
        <v>68</v>
      </c>
      <c r="N185" s="58" t="s">
        <v>69</v>
      </c>
      <c r="O185" s="425">
        <v>1</v>
      </c>
      <c r="P185" s="49" t="s">
        <v>38</v>
      </c>
      <c r="Q185" s="729"/>
      <c r="R185" s="122" t="s">
        <v>146</v>
      </c>
      <c r="S185" s="58" t="s">
        <v>73</v>
      </c>
      <c r="T185" s="425">
        <v>1</v>
      </c>
      <c r="U185" s="49" t="s">
        <v>38</v>
      </c>
      <c r="V185" s="729"/>
      <c r="W185" s="122" t="s">
        <v>68</v>
      </c>
      <c r="X185" s="58" t="s">
        <v>69</v>
      </c>
      <c r="Y185" s="425">
        <v>1</v>
      </c>
      <c r="Z185" s="49" t="s">
        <v>38</v>
      </c>
      <c r="AA185" s="729"/>
      <c r="AB185" s="122" t="s">
        <v>68</v>
      </c>
      <c r="AC185" s="58" t="s">
        <v>69</v>
      </c>
      <c r="AD185" s="425">
        <v>1</v>
      </c>
      <c r="AE185" s="49" t="s">
        <v>38</v>
      </c>
      <c r="AF185" s="706"/>
      <c r="AG185" s="310"/>
      <c r="AH185" s="280"/>
      <c r="AI185" s="311"/>
      <c r="AJ185" s="318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 s="1" customFormat="1" ht="18" customHeight="1">
      <c r="A186" s="762"/>
      <c r="B186" s="706"/>
      <c r="C186" s="283"/>
      <c r="D186" s="69"/>
      <c r="E186" s="309"/>
      <c r="F186" s="318"/>
      <c r="G186" s="729"/>
      <c r="H186" s="57"/>
      <c r="I186" s="100"/>
      <c r="J186" s="425"/>
      <c r="K186" s="49"/>
      <c r="L186" s="729"/>
      <c r="M186" s="57" t="s">
        <v>103</v>
      </c>
      <c r="N186" s="100"/>
      <c r="O186" s="425">
        <v>0.3</v>
      </c>
      <c r="P186" s="49" t="s">
        <v>38</v>
      </c>
      <c r="Q186" s="729"/>
      <c r="R186" s="57"/>
      <c r="S186" s="100"/>
      <c r="T186" s="425"/>
      <c r="U186" s="49"/>
      <c r="V186" s="729"/>
      <c r="W186" s="57"/>
      <c r="X186" s="100"/>
      <c r="Y186" s="425"/>
      <c r="Z186" s="49"/>
      <c r="AA186" s="729"/>
      <c r="AB186" s="57"/>
      <c r="AC186" s="100"/>
      <c r="AD186" s="425"/>
      <c r="AE186" s="49"/>
      <c r="AF186" s="706"/>
      <c r="AG186" s="310"/>
      <c r="AH186" s="280"/>
      <c r="AI186" s="311"/>
      <c r="AJ186" s="318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 s="1" customFormat="1" ht="18" customHeight="1">
      <c r="A187" s="762"/>
      <c r="B187" s="706"/>
      <c r="C187" s="283"/>
      <c r="D187" s="69"/>
      <c r="E187" s="309"/>
      <c r="F187" s="318"/>
      <c r="G187" s="729"/>
      <c r="H187" s="436"/>
      <c r="I187" s="448"/>
      <c r="J187" s="425"/>
      <c r="K187" s="49"/>
      <c r="L187" s="729"/>
      <c r="M187" s="437"/>
      <c r="N187" s="419"/>
      <c r="O187" s="425"/>
      <c r="P187" s="49"/>
      <c r="Q187" s="729"/>
      <c r="R187" s="437"/>
      <c r="S187" s="419"/>
      <c r="T187" s="425"/>
      <c r="U187" s="49"/>
      <c r="V187" s="729"/>
      <c r="W187" s="437"/>
      <c r="X187" s="419"/>
      <c r="Y187" s="425"/>
      <c r="Z187" s="49"/>
      <c r="AA187" s="729"/>
      <c r="AB187" s="57"/>
      <c r="AC187" s="100"/>
      <c r="AD187" s="425"/>
      <c r="AE187" s="49"/>
      <c r="AF187" s="706"/>
      <c r="AG187" s="310"/>
      <c r="AH187" s="280"/>
      <c r="AI187" s="311"/>
      <c r="AJ187" s="318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 s="1" customFormat="1" ht="16.899999999999999" customHeight="1" thickBot="1">
      <c r="A188" s="762"/>
      <c r="B188" s="706"/>
      <c r="C188" s="283"/>
      <c r="D188" s="69"/>
      <c r="E188" s="309"/>
      <c r="F188" s="318"/>
      <c r="G188" s="729"/>
      <c r="H188" s="437"/>
      <c r="I188" s="419"/>
      <c r="J188" s="425"/>
      <c r="K188" s="49"/>
      <c r="L188" s="729"/>
      <c r="M188" s="437"/>
      <c r="N188" s="419"/>
      <c r="O188" s="425"/>
      <c r="P188" s="49"/>
      <c r="Q188" s="729"/>
      <c r="R188" s="437"/>
      <c r="S188" s="419"/>
      <c r="T188" s="425"/>
      <c r="U188" s="49"/>
      <c r="V188" s="729"/>
      <c r="W188" s="437"/>
      <c r="X188" s="419"/>
      <c r="Y188" s="425"/>
      <c r="Z188" s="49"/>
      <c r="AA188" s="729"/>
      <c r="AB188" s="437"/>
      <c r="AC188" s="419"/>
      <c r="AD188" s="425"/>
      <c r="AE188" s="49"/>
      <c r="AF188" s="706"/>
      <c r="AG188" s="310"/>
      <c r="AH188" s="280"/>
      <c r="AI188" s="311"/>
      <c r="AJ188" s="31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 s="1" customFormat="1" ht="18" hidden="1" customHeight="1">
      <c r="A189" s="762"/>
      <c r="B189" s="706"/>
      <c r="C189" s="283"/>
      <c r="D189" s="69"/>
      <c r="E189" s="309"/>
      <c r="F189" s="217"/>
      <c r="G189" s="729"/>
      <c r="H189" s="429"/>
      <c r="I189" s="419"/>
      <c r="J189" s="425"/>
      <c r="K189" s="49"/>
      <c r="L189" s="729"/>
      <c r="M189" s="429"/>
      <c r="N189" s="419"/>
      <c r="O189" s="425"/>
      <c r="P189" s="49"/>
      <c r="Q189" s="729"/>
      <c r="R189" s="429"/>
      <c r="S189" s="419"/>
      <c r="T189" s="425"/>
      <c r="U189" s="49"/>
      <c r="V189" s="729"/>
      <c r="W189" s="429"/>
      <c r="X189" s="419"/>
      <c r="Y189" s="425"/>
      <c r="Z189" s="49"/>
      <c r="AA189" s="729"/>
      <c r="AB189" s="429"/>
      <c r="AC189" s="419"/>
      <c r="AD189" s="425"/>
      <c r="AE189" s="49"/>
      <c r="AF189" s="706"/>
      <c r="AG189" s="310"/>
      <c r="AH189" s="280"/>
      <c r="AI189" s="311"/>
      <c r="AJ189" s="217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 s="1" customFormat="1" ht="18" hidden="1" customHeight="1" thickBot="1">
      <c r="A190" s="762"/>
      <c r="B190" s="706"/>
      <c r="C190" s="283"/>
      <c r="D190" s="69"/>
      <c r="E190" s="309"/>
      <c r="F190" s="217"/>
      <c r="G190" s="729"/>
      <c r="H190" s="429"/>
      <c r="I190" s="419"/>
      <c r="J190" s="425"/>
      <c r="K190" s="49"/>
      <c r="L190" s="729"/>
      <c r="M190" s="429"/>
      <c r="N190" s="419"/>
      <c r="O190" s="425"/>
      <c r="P190" s="49"/>
      <c r="Q190" s="729"/>
      <c r="R190" s="429"/>
      <c r="S190" s="419"/>
      <c r="T190" s="425"/>
      <c r="U190" s="49"/>
      <c r="V190" s="729"/>
      <c r="W190" s="429"/>
      <c r="X190" s="419"/>
      <c r="Y190" s="425"/>
      <c r="Z190" s="49"/>
      <c r="AA190" s="729"/>
      <c r="AB190" s="429"/>
      <c r="AC190" s="419"/>
      <c r="AD190" s="425"/>
      <c r="AE190" s="49"/>
      <c r="AF190" s="706"/>
      <c r="AG190" s="310"/>
      <c r="AH190" s="280"/>
      <c r="AI190" s="311"/>
      <c r="AJ190" s="217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 s="1" customFormat="1" ht="18" hidden="1" customHeight="1">
      <c r="A191" s="762"/>
      <c r="B191" s="706"/>
      <c r="C191" s="283"/>
      <c r="D191" s="69"/>
      <c r="E191" s="309"/>
      <c r="F191" s="217"/>
      <c r="G191" s="729"/>
      <c r="H191" s="414"/>
      <c r="I191" s="415"/>
      <c r="J191" s="425"/>
      <c r="K191" s="49"/>
      <c r="L191" s="729"/>
      <c r="M191" s="414"/>
      <c r="N191" s="415"/>
      <c r="O191" s="425"/>
      <c r="P191" s="49"/>
      <c r="Q191" s="729"/>
      <c r="R191" s="414"/>
      <c r="S191" s="415"/>
      <c r="T191" s="425"/>
      <c r="U191" s="49"/>
      <c r="V191" s="729"/>
      <c r="W191" s="414"/>
      <c r="X191" s="415"/>
      <c r="Y191" s="425"/>
      <c r="Z191" s="49"/>
      <c r="AA191" s="729"/>
      <c r="AB191" s="414"/>
      <c r="AC191" s="415"/>
      <c r="AD191" s="425"/>
      <c r="AE191" s="49"/>
      <c r="AF191" s="706"/>
      <c r="AG191" s="310"/>
      <c r="AH191" s="280"/>
      <c r="AI191" s="311"/>
      <c r="AJ191" s="217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 s="1" customFormat="1" ht="18" hidden="1" customHeight="1">
      <c r="A192" s="762"/>
      <c r="B192" s="706"/>
      <c r="C192" s="283"/>
      <c r="D192" s="69"/>
      <c r="E192" s="309"/>
      <c r="F192" s="217"/>
      <c r="G192" s="729"/>
      <c r="H192" s="122"/>
      <c r="I192" s="131"/>
      <c r="J192" s="131"/>
      <c r="K192" s="49"/>
      <c r="L192" s="729"/>
      <c r="M192" s="122"/>
      <c r="N192" s="131"/>
      <c r="O192" s="131"/>
      <c r="P192" s="49"/>
      <c r="Q192" s="729"/>
      <c r="R192" s="122"/>
      <c r="S192" s="131"/>
      <c r="T192" s="131"/>
      <c r="U192" s="49"/>
      <c r="V192" s="729"/>
      <c r="W192" s="122"/>
      <c r="X192" s="131"/>
      <c r="Y192" s="131"/>
      <c r="Z192" s="49"/>
      <c r="AA192" s="729"/>
      <c r="AB192" s="122"/>
      <c r="AC192" s="131"/>
      <c r="AD192" s="131"/>
      <c r="AE192" s="49"/>
      <c r="AF192" s="706"/>
      <c r="AG192" s="310"/>
      <c r="AH192" s="280"/>
      <c r="AI192" s="311"/>
      <c r="AJ192" s="217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 s="1" customFormat="1" ht="18" hidden="1" customHeight="1">
      <c r="A193" s="762"/>
      <c r="B193" s="706"/>
      <c r="C193" s="283"/>
      <c r="D193" s="69"/>
      <c r="E193" s="309"/>
      <c r="F193" s="217"/>
      <c r="G193" s="729"/>
      <c r="H193" s="122"/>
      <c r="I193" s="131"/>
      <c r="J193" s="131"/>
      <c r="K193" s="49"/>
      <c r="L193" s="729"/>
      <c r="M193" s="122"/>
      <c r="N193" s="131"/>
      <c r="O193" s="131"/>
      <c r="P193" s="49"/>
      <c r="Q193" s="729"/>
      <c r="R193" s="122"/>
      <c r="S193" s="131"/>
      <c r="T193" s="131"/>
      <c r="U193" s="49"/>
      <c r="V193" s="729"/>
      <c r="W193" s="122"/>
      <c r="X193" s="131"/>
      <c r="Y193" s="131"/>
      <c r="Z193" s="49"/>
      <c r="AA193" s="729"/>
      <c r="AB193" s="122"/>
      <c r="AC193" s="131"/>
      <c r="AD193" s="131"/>
      <c r="AE193" s="49"/>
      <c r="AF193" s="706"/>
      <c r="AG193" s="310"/>
      <c r="AH193" s="280"/>
      <c r="AI193" s="311"/>
      <c r="AJ193" s="217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 s="1" customFormat="1" ht="18" hidden="1" customHeight="1">
      <c r="A194" s="762"/>
      <c r="B194" s="706"/>
      <c r="C194" s="283"/>
      <c r="D194" s="69"/>
      <c r="E194" s="309"/>
      <c r="F194" s="217"/>
      <c r="G194" s="729"/>
      <c r="H194" s="122"/>
      <c r="I194" s="131"/>
      <c r="J194" s="131"/>
      <c r="K194" s="49"/>
      <c r="L194" s="729"/>
      <c r="M194" s="122"/>
      <c r="N194" s="131"/>
      <c r="O194" s="131"/>
      <c r="P194" s="49"/>
      <c r="Q194" s="729"/>
      <c r="R194" s="122"/>
      <c r="S194" s="131"/>
      <c r="T194" s="131"/>
      <c r="U194" s="49"/>
      <c r="V194" s="729"/>
      <c r="W194" s="122"/>
      <c r="X194" s="131"/>
      <c r="Y194" s="131"/>
      <c r="Z194" s="49"/>
      <c r="AA194" s="729"/>
      <c r="AB194" s="122"/>
      <c r="AC194" s="131"/>
      <c r="AD194" s="131"/>
      <c r="AE194" s="49"/>
      <c r="AF194" s="706"/>
      <c r="AG194" s="310"/>
      <c r="AH194" s="280"/>
      <c r="AI194" s="311"/>
      <c r="AJ194" s="217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 s="1" customFormat="1" ht="18" hidden="1" customHeight="1">
      <c r="A195" s="762"/>
      <c r="B195" s="706"/>
      <c r="C195" s="283"/>
      <c r="D195" s="69"/>
      <c r="E195" s="309"/>
      <c r="F195" s="217"/>
      <c r="G195" s="729"/>
      <c r="H195" s="122"/>
      <c r="I195" s="131"/>
      <c r="J195" s="131"/>
      <c r="K195" s="49"/>
      <c r="L195" s="729"/>
      <c r="M195" s="122"/>
      <c r="N195" s="131"/>
      <c r="O195" s="131"/>
      <c r="P195" s="49"/>
      <c r="Q195" s="729"/>
      <c r="R195" s="122"/>
      <c r="S195" s="131"/>
      <c r="T195" s="131"/>
      <c r="U195" s="49"/>
      <c r="V195" s="729"/>
      <c r="W195" s="122"/>
      <c r="X195" s="131"/>
      <c r="Y195" s="131"/>
      <c r="Z195" s="49"/>
      <c r="AA195" s="729"/>
      <c r="AB195" s="122"/>
      <c r="AC195" s="131"/>
      <c r="AD195" s="131"/>
      <c r="AE195" s="49"/>
      <c r="AF195" s="706"/>
      <c r="AG195" s="310"/>
      <c r="AH195" s="280"/>
      <c r="AI195" s="311"/>
      <c r="AJ195" s="217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 s="1" customFormat="1" ht="18" hidden="1" customHeight="1">
      <c r="A196" s="762"/>
      <c r="B196" s="706"/>
      <c r="C196" s="283"/>
      <c r="D196" s="69"/>
      <c r="E196" s="309"/>
      <c r="F196" s="217"/>
      <c r="G196" s="729"/>
      <c r="H196" s="122"/>
      <c r="I196" s="131"/>
      <c r="J196" s="131"/>
      <c r="K196" s="49"/>
      <c r="L196" s="729"/>
      <c r="M196" s="122"/>
      <c r="N196" s="131"/>
      <c r="O196" s="131"/>
      <c r="P196" s="49"/>
      <c r="Q196" s="729"/>
      <c r="R196" s="122"/>
      <c r="S196" s="131"/>
      <c r="T196" s="131"/>
      <c r="U196" s="49"/>
      <c r="V196" s="729"/>
      <c r="W196" s="122"/>
      <c r="X196" s="131"/>
      <c r="Y196" s="131"/>
      <c r="Z196" s="49"/>
      <c r="AA196" s="729"/>
      <c r="AB196" s="122"/>
      <c r="AC196" s="131"/>
      <c r="AD196" s="131"/>
      <c r="AE196" s="49"/>
      <c r="AF196" s="706"/>
      <c r="AG196" s="310"/>
      <c r="AH196" s="280"/>
      <c r="AI196" s="311"/>
      <c r="AJ196" s="217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 s="1" customFormat="1" ht="18" hidden="1" customHeight="1">
      <c r="A197" s="762"/>
      <c r="B197" s="706"/>
      <c r="C197" s="283"/>
      <c r="D197" s="69"/>
      <c r="E197" s="309"/>
      <c r="F197" s="217"/>
      <c r="G197" s="729"/>
      <c r="H197" s="122"/>
      <c r="I197" s="131"/>
      <c r="J197" s="131"/>
      <c r="K197" s="49"/>
      <c r="L197" s="729"/>
      <c r="M197" s="122"/>
      <c r="N197" s="131"/>
      <c r="O197" s="131"/>
      <c r="P197" s="49"/>
      <c r="Q197" s="729"/>
      <c r="R197" s="122"/>
      <c r="S197" s="131"/>
      <c r="T197" s="131"/>
      <c r="U197" s="49"/>
      <c r="V197" s="729"/>
      <c r="W197" s="122"/>
      <c r="X197" s="131"/>
      <c r="Y197" s="131"/>
      <c r="Z197" s="49"/>
      <c r="AA197" s="729"/>
      <c r="AB197" s="122"/>
      <c r="AC197" s="131"/>
      <c r="AD197" s="131"/>
      <c r="AE197" s="49"/>
      <c r="AF197" s="706"/>
      <c r="AG197" s="310"/>
      <c r="AH197" s="280"/>
      <c r="AI197" s="311"/>
      <c r="AJ197" s="21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 s="1" customFormat="1" ht="18" hidden="1" customHeight="1" thickBot="1">
      <c r="A198" s="763"/>
      <c r="B198" s="707"/>
      <c r="C198" s="284"/>
      <c r="D198" s="71"/>
      <c r="E198" s="312"/>
      <c r="F198" s="218"/>
      <c r="G198" s="730"/>
      <c r="H198" s="122"/>
      <c r="I198" s="131"/>
      <c r="J198" s="131"/>
      <c r="K198" s="49"/>
      <c r="L198" s="730"/>
      <c r="M198" s="122"/>
      <c r="N198" s="131"/>
      <c r="O198" s="131"/>
      <c r="P198" s="49"/>
      <c r="Q198" s="730"/>
      <c r="R198" s="122"/>
      <c r="S198" s="131"/>
      <c r="T198" s="131"/>
      <c r="U198" s="49"/>
      <c r="V198" s="730"/>
      <c r="W198" s="122"/>
      <c r="X198" s="131"/>
      <c r="Y198" s="131"/>
      <c r="Z198" s="49"/>
      <c r="AA198" s="730"/>
      <c r="AB198" s="122"/>
      <c r="AC198" s="131"/>
      <c r="AD198" s="131"/>
      <c r="AE198" s="49"/>
      <c r="AF198" s="707"/>
      <c r="AG198" s="313"/>
      <c r="AH198" s="285"/>
      <c r="AI198" s="314"/>
      <c r="AJ198" s="21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 s="1" customFormat="1" ht="18" customHeight="1">
      <c r="A199" s="761" t="s">
        <v>104</v>
      </c>
      <c r="B199" s="705"/>
      <c r="C199" s="281"/>
      <c r="D199" s="282"/>
      <c r="E199" s="305"/>
      <c r="F199" s="306"/>
      <c r="G199" s="728"/>
      <c r="H199" s="449"/>
      <c r="I199" s="411"/>
      <c r="J199" s="439"/>
      <c r="K199" s="413"/>
      <c r="L199" s="750" t="s">
        <v>171</v>
      </c>
      <c r="M199" s="500" t="s">
        <v>270</v>
      </c>
      <c r="N199" s="501"/>
      <c r="O199" s="502">
        <f>ROUND(40*O$2/1000,0)</f>
        <v>61</v>
      </c>
      <c r="P199" s="503" t="s">
        <v>38</v>
      </c>
      <c r="Q199" s="728" t="s">
        <v>170</v>
      </c>
      <c r="R199" s="449" t="s">
        <v>170</v>
      </c>
      <c r="S199" s="411"/>
      <c r="T199" s="439">
        <f>T$2*1.02</f>
        <v>1547.34</v>
      </c>
      <c r="U199" s="413" t="s">
        <v>47</v>
      </c>
      <c r="V199" s="713" t="s">
        <v>285</v>
      </c>
      <c r="W199" s="557" t="s">
        <v>226</v>
      </c>
      <c r="X199" s="558"/>
      <c r="Y199" s="559">
        <f>ROUND(45*Y$2/1000,0)</f>
        <v>68</v>
      </c>
      <c r="Z199" s="560" t="s">
        <v>38</v>
      </c>
      <c r="AA199" s="713" t="s">
        <v>288</v>
      </c>
      <c r="AB199" s="557" t="s">
        <v>172</v>
      </c>
      <c r="AC199" s="558" t="s">
        <v>70</v>
      </c>
      <c r="AD199" s="577">
        <f>ROUND(17.5*AD$2/1000,0)</f>
        <v>27</v>
      </c>
      <c r="AE199" s="560" t="s">
        <v>38</v>
      </c>
      <c r="AF199" s="716"/>
      <c r="AG199" s="85"/>
      <c r="AH199" s="65"/>
      <c r="AI199" s="214"/>
      <c r="AJ199" s="188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 s="1" customFormat="1" ht="18" customHeight="1">
      <c r="A200" s="762"/>
      <c r="B200" s="706"/>
      <c r="C200" s="283"/>
      <c r="D200" s="69"/>
      <c r="E200" s="309"/>
      <c r="F200" s="217"/>
      <c r="G200" s="729"/>
      <c r="H200" s="436"/>
      <c r="I200" s="419"/>
      <c r="J200" s="91"/>
      <c r="K200" s="49"/>
      <c r="L200" s="751"/>
      <c r="M200" s="504" t="s">
        <v>169</v>
      </c>
      <c r="N200" s="505"/>
      <c r="O200" s="506">
        <f>ROUND(8.6*O$2/1000,0)</f>
        <v>13</v>
      </c>
      <c r="P200" s="507" t="s">
        <v>38</v>
      </c>
      <c r="Q200" s="729"/>
      <c r="R200" s="436"/>
      <c r="S200" s="419"/>
      <c r="T200" s="91"/>
      <c r="U200" s="49"/>
      <c r="V200" s="714"/>
      <c r="W200" s="561" t="s">
        <v>182</v>
      </c>
      <c r="X200" s="562" t="s">
        <v>70</v>
      </c>
      <c r="Y200" s="563">
        <f>MROUND(13.6*Y$2/1000,3)</f>
        <v>21</v>
      </c>
      <c r="Z200" s="564" t="s">
        <v>38</v>
      </c>
      <c r="AA200" s="714"/>
      <c r="AB200" s="561" t="s">
        <v>287</v>
      </c>
      <c r="AC200" s="562"/>
      <c r="AD200" s="563">
        <f>ROUND(30*AD$2/1000,0)</f>
        <v>46</v>
      </c>
      <c r="AE200" s="564" t="s">
        <v>38</v>
      </c>
      <c r="AF200" s="717"/>
      <c r="AG200" s="93"/>
      <c r="AH200" s="94"/>
      <c r="AI200" s="213"/>
      <c r="AJ200" s="217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 s="1" customFormat="1" ht="18" customHeight="1">
      <c r="A201" s="762"/>
      <c r="B201" s="706"/>
      <c r="C201" s="283"/>
      <c r="D201" s="69"/>
      <c r="E201" s="309"/>
      <c r="F201" s="217"/>
      <c r="G201" s="729"/>
      <c r="H201" s="436"/>
      <c r="I201" s="419"/>
      <c r="J201" s="91"/>
      <c r="K201" s="49"/>
      <c r="L201" s="751"/>
      <c r="M201" s="504" t="s">
        <v>66</v>
      </c>
      <c r="N201" s="505"/>
      <c r="O201" s="506">
        <f>ROUND(14*O$2/1000,0)</f>
        <v>21</v>
      </c>
      <c r="P201" s="507" t="s">
        <v>38</v>
      </c>
      <c r="Q201" s="729"/>
      <c r="R201" s="436"/>
      <c r="S201" s="419"/>
      <c r="T201" s="91"/>
      <c r="U201" s="49"/>
      <c r="V201" s="714"/>
      <c r="W201" s="561" t="s">
        <v>167</v>
      </c>
      <c r="X201" s="562"/>
      <c r="Y201" s="565">
        <v>0.4</v>
      </c>
      <c r="Z201" s="564" t="s">
        <v>38</v>
      </c>
      <c r="AA201" s="714"/>
      <c r="AB201" s="561"/>
      <c r="AC201" s="562"/>
      <c r="AD201" s="563"/>
      <c r="AE201" s="564"/>
      <c r="AF201" s="717"/>
      <c r="AG201" s="93"/>
      <c r="AH201" s="94"/>
      <c r="AI201" s="213"/>
      <c r="AJ201" s="217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 s="1" customFormat="1" ht="18" customHeight="1">
      <c r="A202" s="762"/>
      <c r="B202" s="706"/>
      <c r="C202" s="283"/>
      <c r="D202" s="69"/>
      <c r="E202" s="309"/>
      <c r="F202" s="217"/>
      <c r="G202" s="729"/>
      <c r="H202" s="429"/>
      <c r="I202" s="419"/>
      <c r="J202" s="91"/>
      <c r="K202" s="49"/>
      <c r="L202" s="751"/>
      <c r="M202" s="508" t="s">
        <v>174</v>
      </c>
      <c r="N202" s="505"/>
      <c r="O202" s="506">
        <f>ROUND(15*O$2/1000,0)</f>
        <v>23</v>
      </c>
      <c r="P202" s="507" t="s">
        <v>48</v>
      </c>
      <c r="Q202" s="729"/>
      <c r="R202" s="436"/>
      <c r="S202" s="419"/>
      <c r="T202" s="425"/>
      <c r="U202" s="49"/>
      <c r="V202" s="714"/>
      <c r="W202" s="566"/>
      <c r="X202" s="562"/>
      <c r="Y202" s="565"/>
      <c r="Z202" s="564"/>
      <c r="AA202" s="714"/>
      <c r="AB202" s="561"/>
      <c r="AC202" s="562"/>
      <c r="AD202" s="565"/>
      <c r="AE202" s="564"/>
      <c r="AF202" s="717"/>
      <c r="AG202" s="93"/>
      <c r="AH202" s="94"/>
      <c r="AI202" s="213"/>
      <c r="AJ202" s="217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 s="1" customFormat="1" ht="18" customHeight="1">
      <c r="A203" s="762"/>
      <c r="B203" s="706"/>
      <c r="C203" s="283"/>
      <c r="D203" s="69"/>
      <c r="E203" s="309"/>
      <c r="F203" s="217"/>
      <c r="G203" s="729"/>
      <c r="H203" s="57"/>
      <c r="I203" s="100"/>
      <c r="J203" s="425"/>
      <c r="K203" s="49"/>
      <c r="L203" s="751"/>
      <c r="M203" s="509"/>
      <c r="N203" s="510"/>
      <c r="O203" s="511"/>
      <c r="P203" s="507"/>
      <c r="Q203" s="729"/>
      <c r="R203" s="429"/>
      <c r="S203" s="419"/>
      <c r="T203" s="91"/>
      <c r="U203" s="49"/>
      <c r="V203" s="714"/>
      <c r="W203" s="567"/>
      <c r="X203" s="568"/>
      <c r="Y203" s="565"/>
      <c r="Z203" s="564"/>
      <c r="AA203" s="714"/>
      <c r="AB203" s="594"/>
      <c r="AC203" s="571"/>
      <c r="AD203" s="571"/>
      <c r="AE203" s="564"/>
      <c r="AF203" s="717"/>
      <c r="AG203" s="93"/>
      <c r="AH203" s="94"/>
      <c r="AI203" s="213"/>
      <c r="AJ203" s="217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 s="1" customFormat="1" ht="18" customHeight="1">
      <c r="A204" s="762"/>
      <c r="B204" s="706"/>
      <c r="C204" s="283"/>
      <c r="D204" s="69"/>
      <c r="E204" s="309"/>
      <c r="F204" s="217"/>
      <c r="G204" s="729"/>
      <c r="H204" s="436"/>
      <c r="I204" s="419"/>
      <c r="J204" s="425"/>
      <c r="K204" s="49"/>
      <c r="L204" s="751"/>
      <c r="M204" s="504"/>
      <c r="N204" s="505"/>
      <c r="O204" s="511"/>
      <c r="P204" s="507"/>
      <c r="Q204" s="729"/>
      <c r="R204" s="436"/>
      <c r="S204" s="419"/>
      <c r="T204" s="425"/>
      <c r="U204" s="49"/>
      <c r="V204" s="714"/>
      <c r="W204" s="561"/>
      <c r="X204" s="562"/>
      <c r="Y204" s="565"/>
      <c r="Z204" s="564"/>
      <c r="AA204" s="714"/>
      <c r="AB204" s="566"/>
      <c r="AC204" s="562"/>
      <c r="AD204" s="565"/>
      <c r="AE204" s="564"/>
      <c r="AF204" s="717"/>
      <c r="AG204" s="93"/>
      <c r="AH204" s="94"/>
      <c r="AI204" s="213"/>
      <c r="AJ204" s="217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 s="1" customFormat="1" ht="18" customHeight="1">
      <c r="A205" s="762"/>
      <c r="B205" s="706"/>
      <c r="C205" s="283"/>
      <c r="D205" s="69"/>
      <c r="E205" s="309"/>
      <c r="F205" s="217"/>
      <c r="G205" s="729"/>
      <c r="H205" s="437"/>
      <c r="I205" s="419"/>
      <c r="J205" s="425"/>
      <c r="K205" s="49"/>
      <c r="L205" s="751"/>
      <c r="M205" s="512"/>
      <c r="N205" s="505"/>
      <c r="O205" s="511"/>
      <c r="P205" s="507"/>
      <c r="Q205" s="729"/>
      <c r="R205" s="437"/>
      <c r="S205" s="419"/>
      <c r="T205" s="425"/>
      <c r="U205" s="49"/>
      <c r="V205" s="714"/>
      <c r="W205" s="569"/>
      <c r="X205" s="562"/>
      <c r="Y205" s="565"/>
      <c r="Z205" s="564"/>
      <c r="AA205" s="714"/>
      <c r="AB205" s="561"/>
      <c r="AC205" s="562"/>
      <c r="AD205" s="565"/>
      <c r="AE205" s="564"/>
      <c r="AF205" s="717"/>
      <c r="AG205" s="93"/>
      <c r="AH205" s="94"/>
      <c r="AI205" s="213"/>
      <c r="AJ205" s="217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 s="1" customFormat="1" ht="18" customHeight="1" thickBot="1">
      <c r="A206" s="762"/>
      <c r="B206" s="706"/>
      <c r="C206" s="283"/>
      <c r="D206" s="69"/>
      <c r="E206" s="309"/>
      <c r="F206" s="217"/>
      <c r="G206" s="729"/>
      <c r="H206" s="437"/>
      <c r="I206" s="419"/>
      <c r="J206" s="425"/>
      <c r="K206" s="49"/>
      <c r="L206" s="751"/>
      <c r="M206" s="512"/>
      <c r="N206" s="505"/>
      <c r="O206" s="511"/>
      <c r="P206" s="507"/>
      <c r="Q206" s="729"/>
      <c r="R206" s="450"/>
      <c r="S206" s="415"/>
      <c r="T206" s="425"/>
      <c r="U206" s="49"/>
      <c r="V206" s="714"/>
      <c r="W206" s="569"/>
      <c r="X206" s="562"/>
      <c r="Y206" s="565"/>
      <c r="Z206" s="564"/>
      <c r="AA206" s="714"/>
      <c r="AB206" s="588"/>
      <c r="AC206" s="579"/>
      <c r="AD206" s="565"/>
      <c r="AE206" s="564"/>
      <c r="AF206" s="717"/>
      <c r="AG206" s="96"/>
      <c r="AH206" s="95"/>
      <c r="AI206" s="213"/>
      <c r="AJ206" s="217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 s="1" customFormat="1" ht="18" hidden="1" customHeight="1" thickBot="1">
      <c r="A207" s="762"/>
      <c r="B207" s="706"/>
      <c r="C207" s="283"/>
      <c r="D207" s="69"/>
      <c r="E207" s="309"/>
      <c r="F207" s="217"/>
      <c r="G207" s="729"/>
      <c r="H207" s="58"/>
      <c r="I207" s="131"/>
      <c r="J207" s="445"/>
      <c r="K207" s="49"/>
      <c r="L207" s="751"/>
      <c r="M207" s="513"/>
      <c r="N207" s="514"/>
      <c r="O207" s="515"/>
      <c r="P207" s="507"/>
      <c r="Q207" s="729"/>
      <c r="R207" s="58"/>
      <c r="S207" s="58"/>
      <c r="T207" s="451"/>
      <c r="U207" s="452"/>
      <c r="V207" s="714"/>
      <c r="W207" s="570"/>
      <c r="X207" s="571"/>
      <c r="Y207" s="572"/>
      <c r="Z207" s="564"/>
      <c r="AA207" s="714"/>
      <c r="AB207" s="570"/>
      <c r="AC207" s="570"/>
      <c r="AD207" s="589"/>
      <c r="AE207" s="590"/>
      <c r="AF207" s="717"/>
      <c r="AG207" s="93"/>
      <c r="AH207" s="94"/>
      <c r="AI207" s="219"/>
      <c r="AJ207" s="21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 s="1" customFormat="1" ht="18" hidden="1" customHeight="1" thickBot="1">
      <c r="A208" s="762"/>
      <c r="B208" s="706"/>
      <c r="C208" s="283"/>
      <c r="D208" s="69"/>
      <c r="E208" s="309"/>
      <c r="F208" s="217"/>
      <c r="G208" s="729"/>
      <c r="H208" s="58"/>
      <c r="I208" s="131"/>
      <c r="J208" s="445"/>
      <c r="K208" s="49"/>
      <c r="L208" s="751"/>
      <c r="M208" s="513"/>
      <c r="N208" s="514"/>
      <c r="O208" s="515"/>
      <c r="P208" s="507"/>
      <c r="Q208" s="729"/>
      <c r="R208" s="58"/>
      <c r="S208" s="58"/>
      <c r="T208" s="451"/>
      <c r="U208" s="452"/>
      <c r="V208" s="714"/>
      <c r="W208" s="570"/>
      <c r="X208" s="571"/>
      <c r="Y208" s="572"/>
      <c r="Z208" s="564"/>
      <c r="AA208" s="714"/>
      <c r="AB208" s="570"/>
      <c r="AC208" s="570"/>
      <c r="AD208" s="589"/>
      <c r="AE208" s="590"/>
      <c r="AF208" s="717"/>
      <c r="AG208" s="93"/>
      <c r="AH208" s="94"/>
      <c r="AI208" s="219"/>
      <c r="AJ208" s="220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 s="1" customFormat="1" ht="18" hidden="1" customHeight="1" thickBot="1">
      <c r="A209" s="762"/>
      <c r="B209" s="706"/>
      <c r="C209" s="283"/>
      <c r="D209" s="69"/>
      <c r="E209" s="309"/>
      <c r="F209" s="217"/>
      <c r="G209" s="729"/>
      <c r="H209" s="58"/>
      <c r="I209" s="131"/>
      <c r="J209" s="445"/>
      <c r="K209" s="49"/>
      <c r="L209" s="751"/>
      <c r="M209" s="513"/>
      <c r="N209" s="514"/>
      <c r="O209" s="515"/>
      <c r="P209" s="507"/>
      <c r="Q209" s="729"/>
      <c r="R209" s="58"/>
      <c r="S209" s="58"/>
      <c r="T209" s="451"/>
      <c r="U209" s="452"/>
      <c r="V209" s="714"/>
      <c r="W209" s="570"/>
      <c r="X209" s="571"/>
      <c r="Y209" s="572"/>
      <c r="Z209" s="564"/>
      <c r="AA209" s="714"/>
      <c r="AB209" s="570"/>
      <c r="AC209" s="570"/>
      <c r="AD209" s="589"/>
      <c r="AE209" s="590"/>
      <c r="AF209" s="717"/>
      <c r="AG209" s="93"/>
      <c r="AH209" s="94"/>
      <c r="AI209" s="219"/>
      <c r="AJ209" s="220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 s="1" customFormat="1" ht="18" hidden="1" customHeight="1" thickBot="1">
      <c r="A210" s="762"/>
      <c r="B210" s="706"/>
      <c r="C210" s="283"/>
      <c r="D210" s="69"/>
      <c r="E210" s="309"/>
      <c r="F210" s="217"/>
      <c r="G210" s="729"/>
      <c r="H210" s="58"/>
      <c r="I210" s="131"/>
      <c r="J210" s="445"/>
      <c r="K210" s="49"/>
      <c r="L210" s="751"/>
      <c r="M210" s="513"/>
      <c r="N210" s="514"/>
      <c r="O210" s="515"/>
      <c r="P210" s="507"/>
      <c r="Q210" s="729"/>
      <c r="R210" s="58"/>
      <c r="S210" s="58"/>
      <c r="T210" s="451"/>
      <c r="U210" s="452"/>
      <c r="V210" s="714"/>
      <c r="W210" s="570"/>
      <c r="X210" s="571"/>
      <c r="Y210" s="572"/>
      <c r="Z210" s="564"/>
      <c r="AA210" s="714"/>
      <c r="AB210" s="570"/>
      <c r="AC210" s="570"/>
      <c r="AD210" s="589"/>
      <c r="AE210" s="590"/>
      <c r="AF210" s="717"/>
      <c r="AG210" s="93"/>
      <c r="AH210" s="94"/>
      <c r="AI210" s="219"/>
      <c r="AJ210" s="22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 s="1" customFormat="1" ht="18" hidden="1" customHeight="1" thickBot="1">
      <c r="A211" s="762"/>
      <c r="B211" s="706"/>
      <c r="C211" s="283"/>
      <c r="D211" s="69"/>
      <c r="E211" s="309"/>
      <c r="F211" s="217"/>
      <c r="G211" s="729"/>
      <c r="H211" s="58"/>
      <c r="I211" s="131"/>
      <c r="J211" s="445"/>
      <c r="K211" s="49"/>
      <c r="L211" s="751"/>
      <c r="M211" s="513"/>
      <c r="N211" s="514"/>
      <c r="O211" s="515"/>
      <c r="P211" s="507"/>
      <c r="Q211" s="729"/>
      <c r="R211" s="58"/>
      <c r="S211" s="58"/>
      <c r="T211" s="451"/>
      <c r="U211" s="452"/>
      <c r="V211" s="714"/>
      <c r="W211" s="570"/>
      <c r="X211" s="571"/>
      <c r="Y211" s="572"/>
      <c r="Z211" s="564"/>
      <c r="AA211" s="714"/>
      <c r="AB211" s="570"/>
      <c r="AC211" s="570"/>
      <c r="AD211" s="589"/>
      <c r="AE211" s="590"/>
      <c r="AF211" s="717"/>
      <c r="AG211" s="93"/>
      <c r="AH211" s="94"/>
      <c r="AI211" s="219"/>
      <c r="AJ211" s="220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 s="1" customFormat="1" ht="18" hidden="1" customHeight="1" thickBot="1">
      <c r="A212" s="762"/>
      <c r="B212" s="706"/>
      <c r="C212" s="283"/>
      <c r="D212" s="69"/>
      <c r="E212" s="309"/>
      <c r="F212" s="217"/>
      <c r="G212" s="729"/>
      <c r="H212" s="58"/>
      <c r="I212" s="131"/>
      <c r="J212" s="445"/>
      <c r="K212" s="49"/>
      <c r="L212" s="751"/>
      <c r="M212" s="513"/>
      <c r="N212" s="514"/>
      <c r="O212" s="515"/>
      <c r="P212" s="507"/>
      <c r="Q212" s="729"/>
      <c r="R212" s="58"/>
      <c r="S212" s="58"/>
      <c r="T212" s="451"/>
      <c r="U212" s="452"/>
      <c r="V212" s="714"/>
      <c r="W212" s="570"/>
      <c r="X212" s="571"/>
      <c r="Y212" s="572"/>
      <c r="Z212" s="564"/>
      <c r="AA212" s="714"/>
      <c r="AB212" s="570"/>
      <c r="AC212" s="570"/>
      <c r="AD212" s="589"/>
      <c r="AE212" s="590"/>
      <c r="AF212" s="717"/>
      <c r="AG212" s="93"/>
      <c r="AH212" s="94"/>
      <c r="AI212" s="219"/>
      <c r="AJ212" s="220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 s="1" customFormat="1" ht="18" hidden="1" customHeight="1" thickBot="1">
      <c r="A213" s="763"/>
      <c r="B213" s="706"/>
      <c r="C213" s="283"/>
      <c r="D213" s="69"/>
      <c r="E213" s="309"/>
      <c r="F213" s="217"/>
      <c r="G213" s="730"/>
      <c r="H213" s="446"/>
      <c r="I213" s="169"/>
      <c r="J213" s="447"/>
      <c r="K213" s="52"/>
      <c r="L213" s="752"/>
      <c r="M213" s="516"/>
      <c r="N213" s="517"/>
      <c r="O213" s="518"/>
      <c r="P213" s="519"/>
      <c r="Q213" s="730"/>
      <c r="R213" s="446"/>
      <c r="S213" s="446"/>
      <c r="T213" s="457"/>
      <c r="U213" s="458"/>
      <c r="V213" s="715"/>
      <c r="W213" s="573"/>
      <c r="X213" s="574"/>
      <c r="Y213" s="575"/>
      <c r="Z213" s="576"/>
      <c r="AA213" s="715"/>
      <c r="AB213" s="573"/>
      <c r="AC213" s="573"/>
      <c r="AD213" s="592"/>
      <c r="AE213" s="593"/>
      <c r="AF213" s="718"/>
      <c r="AG213" s="96"/>
      <c r="AH213" s="95"/>
      <c r="AI213" s="221"/>
      <c r="AJ213" s="190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 s="1" customFormat="1" ht="18" customHeight="1">
      <c r="A214" s="759" t="s">
        <v>105</v>
      </c>
      <c r="B214" s="319"/>
      <c r="C214" s="320"/>
      <c r="D214" s="321"/>
      <c r="E214" s="322"/>
      <c r="F214" s="323"/>
      <c r="G214" s="375"/>
      <c r="H214" s="376"/>
      <c r="I214" s="377"/>
      <c r="J214" s="378"/>
      <c r="K214" s="477"/>
      <c r="L214" s="463" t="s">
        <v>136</v>
      </c>
      <c r="M214" s="464" t="s">
        <v>106</v>
      </c>
      <c r="N214" s="465"/>
      <c r="O214" s="378">
        <f>ROUND(O$2*1.04,0)</f>
        <v>1582</v>
      </c>
      <c r="P214" s="477" t="s">
        <v>185</v>
      </c>
      <c r="Q214" s="463" t="s">
        <v>136</v>
      </c>
      <c r="R214" s="464" t="s">
        <v>106</v>
      </c>
      <c r="S214" s="465"/>
      <c r="T214" s="378">
        <f>ROUND(T$2*1.04,0)</f>
        <v>1578</v>
      </c>
      <c r="U214" s="477" t="s">
        <v>185</v>
      </c>
      <c r="V214" s="381" t="s">
        <v>148</v>
      </c>
      <c r="W214" s="382" t="s">
        <v>149</v>
      </c>
      <c r="X214" s="377"/>
      <c r="Y214" s="378">
        <f>ROUND(Y$2*1.01,0)</f>
        <v>1534</v>
      </c>
      <c r="Z214" s="477" t="s">
        <v>185</v>
      </c>
      <c r="AA214" s="380" t="s">
        <v>135</v>
      </c>
      <c r="AB214" s="378" t="s">
        <v>135</v>
      </c>
      <c r="AC214" s="377"/>
      <c r="AD214" s="378">
        <f>ROUND(AD$2*1.01,0)</f>
        <v>1533</v>
      </c>
      <c r="AE214" s="379" t="s">
        <v>107</v>
      </c>
      <c r="AF214" s="324"/>
      <c r="AG214" s="325"/>
      <c r="AH214" s="326"/>
      <c r="AI214" s="325"/>
      <c r="AJ214" s="327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 s="1" customFormat="1" ht="18" customHeight="1">
      <c r="A215" s="738"/>
      <c r="B215" s="328"/>
      <c r="C215" s="329"/>
      <c r="D215" s="330"/>
      <c r="E215" s="331"/>
      <c r="F215" s="332"/>
      <c r="G215" s="383"/>
      <c r="H215" s="472"/>
      <c r="I215" s="385"/>
      <c r="J215" s="384"/>
      <c r="K215" s="386"/>
      <c r="L215" s="468"/>
      <c r="M215" s="472" t="s">
        <v>150</v>
      </c>
      <c r="N215" s="470"/>
      <c r="O215" s="469"/>
      <c r="P215" s="471"/>
      <c r="Q215" s="468"/>
      <c r="R215" s="472" t="s">
        <v>150</v>
      </c>
      <c r="S215" s="470"/>
      <c r="T215" s="469"/>
      <c r="U215" s="471"/>
      <c r="V215" s="387"/>
      <c r="W215" s="472" t="s">
        <v>150</v>
      </c>
      <c r="X215" s="385"/>
      <c r="Y215" s="384"/>
      <c r="Z215" s="386"/>
      <c r="AA215" s="387"/>
      <c r="AB215" s="472" t="s">
        <v>150</v>
      </c>
      <c r="AC215" s="385"/>
      <c r="AD215" s="384"/>
      <c r="AE215" s="386"/>
      <c r="AF215" s="333"/>
      <c r="AG215" s="334"/>
      <c r="AH215" s="335"/>
      <c r="AI215" s="334"/>
      <c r="AJ215" s="336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 s="1" customFormat="1" ht="18" customHeight="1">
      <c r="A216" s="738"/>
      <c r="B216" s="328"/>
      <c r="C216" s="329"/>
      <c r="D216" s="330"/>
      <c r="E216" s="331"/>
      <c r="F216" s="332"/>
      <c r="G216" s="388"/>
      <c r="H216" s="389"/>
      <c r="I216" s="390"/>
      <c r="J216" s="389"/>
      <c r="K216" s="391"/>
      <c r="L216" s="388"/>
      <c r="M216" s="389" t="s">
        <v>151</v>
      </c>
      <c r="N216" s="390"/>
      <c r="O216" s="389"/>
      <c r="P216" s="391"/>
      <c r="Q216" s="388"/>
      <c r="R216" s="389" t="s">
        <v>151</v>
      </c>
      <c r="S216" s="390"/>
      <c r="T216" s="389"/>
      <c r="U216" s="391"/>
      <c r="V216" s="388"/>
      <c r="W216" s="389" t="s">
        <v>151</v>
      </c>
      <c r="X216" s="390"/>
      <c r="Y216" s="389"/>
      <c r="Z216" s="391"/>
      <c r="AA216" s="388"/>
      <c r="AB216" s="389" t="s">
        <v>151</v>
      </c>
      <c r="AC216" s="390"/>
      <c r="AD216" s="389"/>
      <c r="AE216" s="391"/>
      <c r="AF216" s="328"/>
      <c r="AG216" s="329"/>
      <c r="AH216" s="330"/>
      <c r="AI216" s="331"/>
      <c r="AJ216" s="332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 s="1" customFormat="1" ht="18" customHeight="1">
      <c r="A217" s="738"/>
      <c r="B217" s="328"/>
      <c r="C217" s="329"/>
      <c r="D217" s="330"/>
      <c r="E217" s="331"/>
      <c r="F217" s="332"/>
      <c r="G217" s="388"/>
      <c r="H217" s="389"/>
      <c r="I217" s="390"/>
      <c r="J217" s="389"/>
      <c r="K217" s="391"/>
      <c r="L217" s="388"/>
      <c r="M217" s="389"/>
      <c r="N217" s="390"/>
      <c r="O217" s="389"/>
      <c r="P217" s="391"/>
      <c r="Q217" s="388"/>
      <c r="R217" s="389"/>
      <c r="S217" s="390"/>
      <c r="T217" s="389"/>
      <c r="U217" s="391"/>
      <c r="V217" s="388"/>
      <c r="W217" s="389"/>
      <c r="X217" s="390"/>
      <c r="Y217" s="389"/>
      <c r="Z217" s="391"/>
      <c r="AA217" s="388" t="s">
        <v>134</v>
      </c>
      <c r="AB217" s="389" t="s">
        <v>134</v>
      </c>
      <c r="AC217" s="390"/>
      <c r="AD217" s="389"/>
      <c r="AE217" s="391"/>
      <c r="AF217" s="328"/>
      <c r="AG217" s="329"/>
      <c r="AH217" s="330"/>
      <c r="AI217" s="331"/>
      <c r="AJ217" s="332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 s="1" customFormat="1" ht="18" customHeight="1">
      <c r="A218" s="738"/>
      <c r="B218" s="328"/>
      <c r="C218" s="329"/>
      <c r="D218" s="330"/>
      <c r="E218" s="331"/>
      <c r="F218" s="332"/>
      <c r="G218" s="388"/>
      <c r="H218" s="389"/>
      <c r="I218" s="390"/>
      <c r="J218" s="389"/>
      <c r="K218" s="391"/>
      <c r="L218" s="388"/>
      <c r="M218" s="389"/>
      <c r="N218" s="390"/>
      <c r="O218" s="389"/>
      <c r="P218" s="391"/>
      <c r="Q218" s="388"/>
      <c r="R218" s="389"/>
      <c r="S218" s="390"/>
      <c r="T218" s="389"/>
      <c r="U218" s="391"/>
      <c r="V218" s="388"/>
      <c r="W218" s="389"/>
      <c r="X218" s="390"/>
      <c r="Y218" s="389"/>
      <c r="Z218" s="391"/>
      <c r="AA218" s="388"/>
      <c r="AB218" s="472" t="s">
        <v>150</v>
      </c>
      <c r="AC218" s="390"/>
      <c r="AD218" s="389"/>
      <c r="AE218" s="391"/>
      <c r="AF218" s="328"/>
      <c r="AG218" s="329"/>
      <c r="AH218" s="330"/>
      <c r="AI218" s="331"/>
      <c r="AJ218" s="332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 s="1" customFormat="1" ht="18" customHeight="1" thickBot="1">
      <c r="A219" s="738"/>
      <c r="B219" s="328"/>
      <c r="C219" s="329"/>
      <c r="D219" s="330"/>
      <c r="E219" s="331"/>
      <c r="F219" s="332"/>
      <c r="G219" s="388"/>
      <c r="H219" s="389"/>
      <c r="I219" s="390"/>
      <c r="J219" s="389"/>
      <c r="K219" s="391"/>
      <c r="L219" s="388"/>
      <c r="M219" s="389"/>
      <c r="N219" s="390"/>
      <c r="O219" s="389"/>
      <c r="P219" s="391"/>
      <c r="Q219" s="388"/>
      <c r="R219" s="389"/>
      <c r="S219" s="390"/>
      <c r="T219" s="389"/>
      <c r="U219" s="391"/>
      <c r="V219" s="388"/>
      <c r="W219" s="389"/>
      <c r="X219" s="390"/>
      <c r="Y219" s="389"/>
      <c r="Z219" s="391"/>
      <c r="AA219" s="388"/>
      <c r="AB219" s="389" t="s">
        <v>151</v>
      </c>
      <c r="AC219" s="390"/>
      <c r="AD219" s="389"/>
      <c r="AE219" s="391"/>
      <c r="AF219" s="328"/>
      <c r="AG219" s="329"/>
      <c r="AH219" s="330"/>
      <c r="AI219" s="331"/>
      <c r="AJ219" s="332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 s="1" customFormat="1" ht="18" hidden="1" customHeight="1">
      <c r="A220" s="738"/>
      <c r="B220" s="328"/>
      <c r="C220" s="329"/>
      <c r="D220" s="330"/>
      <c r="E220" s="331"/>
      <c r="F220" s="332"/>
      <c r="G220" s="388"/>
      <c r="H220" s="389"/>
      <c r="I220" s="390"/>
      <c r="J220" s="389"/>
      <c r="K220" s="391"/>
      <c r="L220" s="388"/>
      <c r="M220" s="389"/>
      <c r="N220" s="390"/>
      <c r="O220" s="389"/>
      <c r="P220" s="391"/>
      <c r="Q220" s="388"/>
      <c r="R220" s="389"/>
      <c r="S220" s="390"/>
      <c r="T220" s="389"/>
      <c r="U220" s="391"/>
      <c r="V220" s="388"/>
      <c r="W220" s="389"/>
      <c r="X220" s="390"/>
      <c r="Y220" s="389"/>
      <c r="Z220" s="391"/>
      <c r="AA220" s="388"/>
      <c r="AB220" s="389"/>
      <c r="AC220" s="390"/>
      <c r="AD220" s="389"/>
      <c r="AE220" s="391"/>
      <c r="AF220" s="328"/>
      <c r="AG220" s="329"/>
      <c r="AH220" s="330"/>
      <c r="AI220" s="331"/>
      <c r="AJ220" s="332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 s="1" customFormat="1" ht="18" hidden="1" customHeight="1">
      <c r="A221" s="738"/>
      <c r="B221" s="328"/>
      <c r="C221" s="329"/>
      <c r="D221" s="330"/>
      <c r="E221" s="331"/>
      <c r="F221" s="332"/>
      <c r="G221" s="388"/>
      <c r="H221" s="389"/>
      <c r="I221" s="390"/>
      <c r="J221" s="389"/>
      <c r="K221" s="391"/>
      <c r="L221" s="388"/>
      <c r="M221" s="389"/>
      <c r="N221" s="390"/>
      <c r="O221" s="389"/>
      <c r="P221" s="391"/>
      <c r="Q221" s="388"/>
      <c r="R221" s="389"/>
      <c r="S221" s="390"/>
      <c r="T221" s="389"/>
      <c r="U221" s="391"/>
      <c r="V221" s="388"/>
      <c r="W221" s="389"/>
      <c r="X221" s="390"/>
      <c r="Y221" s="389"/>
      <c r="Z221" s="391"/>
      <c r="AA221" s="388"/>
      <c r="AB221" s="389"/>
      <c r="AC221" s="390"/>
      <c r="AD221" s="389"/>
      <c r="AE221" s="391"/>
      <c r="AF221" s="328"/>
      <c r="AG221" s="329"/>
      <c r="AH221" s="330"/>
      <c r="AI221" s="331"/>
      <c r="AJ221" s="332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 s="1" customFormat="1" ht="18" hidden="1" customHeight="1">
      <c r="A222" s="738"/>
      <c r="B222" s="328"/>
      <c r="C222" s="329"/>
      <c r="D222" s="330"/>
      <c r="E222" s="331"/>
      <c r="F222" s="332"/>
      <c r="G222" s="388"/>
      <c r="H222" s="389"/>
      <c r="I222" s="390"/>
      <c r="J222" s="389"/>
      <c r="K222" s="391"/>
      <c r="L222" s="388"/>
      <c r="M222" s="389"/>
      <c r="N222" s="390"/>
      <c r="O222" s="389"/>
      <c r="P222" s="391"/>
      <c r="Q222" s="388"/>
      <c r="R222" s="389"/>
      <c r="S222" s="390"/>
      <c r="T222" s="389"/>
      <c r="U222" s="391"/>
      <c r="V222" s="388"/>
      <c r="W222" s="389"/>
      <c r="X222" s="390"/>
      <c r="Y222" s="389"/>
      <c r="Z222" s="391"/>
      <c r="AA222" s="388"/>
      <c r="AB222" s="389"/>
      <c r="AC222" s="390"/>
      <c r="AD222" s="389"/>
      <c r="AE222" s="391"/>
      <c r="AF222" s="328"/>
      <c r="AG222" s="329"/>
      <c r="AH222" s="330"/>
      <c r="AI222" s="331"/>
      <c r="AJ222" s="33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 s="1" customFormat="1" ht="18" hidden="1" customHeight="1">
      <c r="A223" s="738"/>
      <c r="B223" s="328"/>
      <c r="C223" s="329"/>
      <c r="D223" s="330"/>
      <c r="E223" s="331"/>
      <c r="F223" s="332"/>
      <c r="G223" s="388"/>
      <c r="H223" s="389"/>
      <c r="I223" s="390"/>
      <c r="J223" s="389"/>
      <c r="K223" s="391"/>
      <c r="L223" s="388"/>
      <c r="M223" s="389"/>
      <c r="N223" s="390"/>
      <c r="O223" s="389"/>
      <c r="P223" s="391"/>
      <c r="Q223" s="388"/>
      <c r="R223" s="389"/>
      <c r="S223" s="390"/>
      <c r="T223" s="389"/>
      <c r="U223" s="391"/>
      <c r="V223" s="388"/>
      <c r="W223" s="389"/>
      <c r="X223" s="390"/>
      <c r="Y223" s="389"/>
      <c r="Z223" s="391"/>
      <c r="AA223" s="388"/>
      <c r="AB223" s="389"/>
      <c r="AC223" s="390"/>
      <c r="AD223" s="389"/>
      <c r="AE223" s="391"/>
      <c r="AF223" s="328"/>
      <c r="AG223" s="329"/>
      <c r="AH223" s="330"/>
      <c r="AI223" s="331"/>
      <c r="AJ223" s="332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 s="1" customFormat="1" ht="18" hidden="1" customHeight="1">
      <c r="A224" s="738"/>
      <c r="B224" s="328"/>
      <c r="C224" s="329"/>
      <c r="D224" s="330"/>
      <c r="E224" s="331"/>
      <c r="F224" s="332"/>
      <c r="G224" s="388"/>
      <c r="H224" s="389"/>
      <c r="I224" s="390"/>
      <c r="J224" s="389"/>
      <c r="K224" s="391"/>
      <c r="L224" s="388"/>
      <c r="M224" s="389"/>
      <c r="N224" s="390"/>
      <c r="O224" s="389"/>
      <c r="P224" s="391"/>
      <c r="Q224" s="388"/>
      <c r="R224" s="389"/>
      <c r="S224" s="390"/>
      <c r="T224" s="389"/>
      <c r="U224" s="391"/>
      <c r="V224" s="388"/>
      <c r="W224" s="389"/>
      <c r="X224" s="390"/>
      <c r="Y224" s="389"/>
      <c r="Z224" s="391"/>
      <c r="AA224" s="388"/>
      <c r="AB224" s="389"/>
      <c r="AC224" s="390"/>
      <c r="AD224" s="389"/>
      <c r="AE224" s="391"/>
      <c r="AF224" s="328"/>
      <c r="AG224" s="329"/>
      <c r="AH224" s="330"/>
      <c r="AI224" s="331"/>
      <c r="AJ224" s="332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 s="1" customFormat="1" ht="18" hidden="1" customHeight="1">
      <c r="A225" s="738"/>
      <c r="B225" s="328"/>
      <c r="C225" s="329"/>
      <c r="D225" s="330"/>
      <c r="E225" s="331"/>
      <c r="F225" s="332"/>
      <c r="G225" s="388"/>
      <c r="H225" s="389"/>
      <c r="I225" s="390"/>
      <c r="J225" s="389"/>
      <c r="K225" s="391"/>
      <c r="L225" s="388"/>
      <c r="M225" s="389"/>
      <c r="N225" s="390"/>
      <c r="O225" s="389"/>
      <c r="P225" s="391"/>
      <c r="Q225" s="388"/>
      <c r="R225" s="389"/>
      <c r="S225" s="390"/>
      <c r="T225" s="389"/>
      <c r="U225" s="391"/>
      <c r="V225" s="388"/>
      <c r="W225" s="389"/>
      <c r="X225" s="390"/>
      <c r="Y225" s="389"/>
      <c r="Z225" s="391"/>
      <c r="AA225" s="388"/>
      <c r="AB225" s="389"/>
      <c r="AC225" s="390"/>
      <c r="AD225" s="389"/>
      <c r="AE225" s="391"/>
      <c r="AF225" s="328"/>
      <c r="AG225" s="329"/>
      <c r="AH225" s="330"/>
      <c r="AI225" s="331"/>
      <c r="AJ225" s="332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 s="1" customFormat="1" ht="18" hidden="1" customHeight="1">
      <c r="A226" s="738"/>
      <c r="B226" s="328"/>
      <c r="C226" s="329"/>
      <c r="D226" s="330"/>
      <c r="E226" s="331"/>
      <c r="F226" s="332"/>
      <c r="G226" s="388"/>
      <c r="H226" s="389"/>
      <c r="I226" s="390"/>
      <c r="J226" s="389"/>
      <c r="K226" s="391"/>
      <c r="L226" s="388"/>
      <c r="M226" s="389"/>
      <c r="N226" s="390"/>
      <c r="O226" s="389"/>
      <c r="P226" s="391"/>
      <c r="Q226" s="388"/>
      <c r="R226" s="389"/>
      <c r="S226" s="390"/>
      <c r="T226" s="389"/>
      <c r="U226" s="391"/>
      <c r="V226" s="388"/>
      <c r="W226" s="389"/>
      <c r="X226" s="390"/>
      <c r="Y226" s="389"/>
      <c r="Z226" s="391"/>
      <c r="AA226" s="388"/>
      <c r="AB226" s="389"/>
      <c r="AC226" s="390"/>
      <c r="AD226" s="389"/>
      <c r="AE226" s="391"/>
      <c r="AF226" s="328"/>
      <c r="AG226" s="329"/>
      <c r="AH226" s="330"/>
      <c r="AI226" s="331"/>
      <c r="AJ226" s="332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 s="1" customFormat="1" ht="18" hidden="1" customHeight="1">
      <c r="A227" s="738"/>
      <c r="B227" s="328"/>
      <c r="C227" s="329"/>
      <c r="D227" s="330"/>
      <c r="E227" s="331"/>
      <c r="F227" s="332"/>
      <c r="G227" s="388"/>
      <c r="H227" s="389"/>
      <c r="I227" s="390"/>
      <c r="J227" s="389"/>
      <c r="K227" s="391"/>
      <c r="L227" s="388"/>
      <c r="M227" s="389"/>
      <c r="N227" s="390"/>
      <c r="O227" s="389"/>
      <c r="P227" s="391"/>
      <c r="Q227" s="388"/>
      <c r="R227" s="389"/>
      <c r="S227" s="390"/>
      <c r="T227" s="389"/>
      <c r="U227" s="391"/>
      <c r="V227" s="388"/>
      <c r="W227" s="389"/>
      <c r="X227" s="390"/>
      <c r="Y227" s="389"/>
      <c r="Z227" s="391"/>
      <c r="AA227" s="388"/>
      <c r="AB227" s="389"/>
      <c r="AC227" s="390"/>
      <c r="AD227" s="389"/>
      <c r="AE227" s="391"/>
      <c r="AF227" s="328"/>
      <c r="AG227" s="329"/>
      <c r="AH227" s="330"/>
      <c r="AI227" s="331"/>
      <c r="AJ227" s="332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 s="1" customFormat="1" ht="18" hidden="1" customHeight="1">
      <c r="A228" s="738"/>
      <c r="B228" s="337"/>
      <c r="C228" s="338"/>
      <c r="D228" s="339"/>
      <c r="E228" s="339"/>
      <c r="F228" s="340"/>
      <c r="G228" s="392"/>
      <c r="H228" s="393"/>
      <c r="I228" s="393"/>
      <c r="J228" s="393"/>
      <c r="K228" s="394"/>
      <c r="L228" s="392"/>
      <c r="M228" s="393"/>
      <c r="N228" s="393"/>
      <c r="O228" s="393"/>
      <c r="P228" s="394"/>
      <c r="Q228" s="392"/>
      <c r="R228" s="393"/>
      <c r="S228" s="393"/>
      <c r="T228" s="393"/>
      <c r="U228" s="394"/>
      <c r="V228" s="392"/>
      <c r="W228" s="393"/>
      <c r="X228" s="393"/>
      <c r="Y228" s="393"/>
      <c r="Z228" s="394"/>
      <c r="AA228" s="392"/>
      <c r="AB228" s="393"/>
      <c r="AC228" s="393"/>
      <c r="AD228" s="393"/>
      <c r="AE228" s="394"/>
      <c r="AF228" s="337"/>
      <c r="AG228" s="338"/>
      <c r="AH228" s="339"/>
      <c r="AI228" s="339"/>
      <c r="AJ228" s="340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 s="1" customFormat="1" ht="18" hidden="1" customHeight="1" thickBot="1">
      <c r="A229" s="760"/>
      <c r="B229" s="711" t="s">
        <v>108</v>
      </c>
      <c r="C229" s="712"/>
      <c r="D229" s="719"/>
      <c r="E229" s="712"/>
      <c r="F229" s="341" t="s">
        <v>64</v>
      </c>
      <c r="G229" s="734"/>
      <c r="H229" s="735"/>
      <c r="I229" s="736"/>
      <c r="J229" s="735"/>
      <c r="K229" s="395"/>
      <c r="L229" s="734"/>
      <c r="M229" s="735"/>
      <c r="N229" s="736"/>
      <c r="O229" s="735"/>
      <c r="P229" s="395"/>
      <c r="Q229" s="734"/>
      <c r="R229" s="735"/>
      <c r="S229" s="736"/>
      <c r="T229" s="735"/>
      <c r="U229" s="395"/>
      <c r="V229" s="734"/>
      <c r="W229" s="735"/>
      <c r="X229" s="736"/>
      <c r="Y229" s="735"/>
      <c r="Z229" s="395"/>
      <c r="AA229" s="734"/>
      <c r="AB229" s="735"/>
      <c r="AC229" s="736"/>
      <c r="AD229" s="735"/>
      <c r="AE229" s="395"/>
      <c r="AF229" s="711"/>
      <c r="AG229" s="712"/>
      <c r="AH229" s="719"/>
      <c r="AI229" s="712"/>
      <c r="AJ229" s="341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 s="1" customFormat="1" ht="18" customHeight="1">
      <c r="A230" s="759" t="s">
        <v>109</v>
      </c>
      <c r="B230" s="319"/>
      <c r="C230" s="320"/>
      <c r="D230" s="321"/>
      <c r="E230" s="322"/>
      <c r="F230" s="323"/>
      <c r="G230" s="396"/>
      <c r="H230" s="342"/>
      <c r="I230" s="343"/>
      <c r="J230" s="344"/>
      <c r="K230" s="288"/>
      <c r="L230" s="467"/>
      <c r="M230" s="464"/>
      <c r="N230" s="465"/>
      <c r="O230" s="464"/>
      <c r="P230" s="466"/>
      <c r="Q230" s="396"/>
      <c r="R230" s="344"/>
      <c r="S230" s="286"/>
      <c r="T230" s="287"/>
      <c r="U230" s="288"/>
      <c r="V230" s="396"/>
      <c r="W230" s="344"/>
      <c r="X230" s="286"/>
      <c r="Y230" s="287"/>
      <c r="Z230" s="288"/>
      <c r="AA230" s="396"/>
      <c r="AB230" s="344"/>
      <c r="AC230" s="286"/>
      <c r="AD230" s="287"/>
      <c r="AE230" s="288"/>
      <c r="AF230" s="319"/>
      <c r="AG230" s="320"/>
      <c r="AH230" s="321"/>
      <c r="AI230" s="322"/>
      <c r="AJ230" s="323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 s="1" customFormat="1" ht="18" customHeight="1">
      <c r="A231" s="738"/>
      <c r="B231" s="328"/>
      <c r="C231" s="329"/>
      <c r="D231" s="330"/>
      <c r="E231" s="331"/>
      <c r="F231" s="332"/>
      <c r="G231" s="397"/>
      <c r="H231" s="398"/>
      <c r="I231" s="399"/>
      <c r="J231" s="400"/>
      <c r="K231" s="401"/>
      <c r="L231" s="468"/>
      <c r="M231" s="469"/>
      <c r="N231" s="470"/>
      <c r="O231" s="469"/>
      <c r="P231" s="471"/>
      <c r="Q231" s="397"/>
      <c r="R231" s="398"/>
      <c r="S231" s="399"/>
      <c r="T231" s="398"/>
      <c r="U231" s="401"/>
      <c r="V231" s="397"/>
      <c r="W231" s="398"/>
      <c r="X231" s="399"/>
      <c r="Y231" s="398"/>
      <c r="Z231" s="401"/>
      <c r="AA231" s="397"/>
      <c r="AB231" s="398"/>
      <c r="AC231" s="399"/>
      <c r="AD231" s="398"/>
      <c r="AE231" s="401"/>
      <c r="AF231" s="328"/>
      <c r="AG231" s="329"/>
      <c r="AH231" s="330"/>
      <c r="AI231" s="331"/>
      <c r="AJ231" s="332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 s="1" customFormat="1" ht="18" customHeight="1" thickBot="1">
      <c r="A232" s="738"/>
      <c r="B232" s="328"/>
      <c r="C232" s="329"/>
      <c r="D232" s="330"/>
      <c r="E232" s="331"/>
      <c r="F232" s="332"/>
      <c r="G232" s="345"/>
      <c r="H232" s="143"/>
      <c r="I232" s="289"/>
      <c r="J232" s="143"/>
      <c r="K232" s="290"/>
      <c r="L232" s="235"/>
      <c r="M232" s="143"/>
      <c r="N232" s="346"/>
      <c r="O232" s="347"/>
      <c r="P232" s="236"/>
      <c r="Q232" s="235"/>
      <c r="R232" s="143"/>
      <c r="S232" s="241"/>
      <c r="T232" s="242"/>
      <c r="U232" s="236"/>
      <c r="V232" s="235"/>
      <c r="W232" s="143"/>
      <c r="X232" s="346"/>
      <c r="Y232" s="347"/>
      <c r="Z232" s="236"/>
      <c r="AA232" s="235"/>
      <c r="AB232" s="143"/>
      <c r="AC232" s="346"/>
      <c r="AD232" s="347"/>
      <c r="AE232" s="236"/>
      <c r="AF232" s="328"/>
      <c r="AG232" s="329"/>
      <c r="AH232" s="330"/>
      <c r="AI232" s="331"/>
      <c r="AJ232" s="3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 s="1" customFormat="1" ht="18" hidden="1" customHeight="1">
      <c r="A233" s="738"/>
      <c r="B233" s="328"/>
      <c r="C233" s="329"/>
      <c r="D233" s="330"/>
      <c r="E233" s="331"/>
      <c r="F233" s="332"/>
      <c r="G233" s="345"/>
      <c r="H233" s="143"/>
      <c r="I233" s="289"/>
      <c r="J233" s="143"/>
      <c r="K233" s="290"/>
      <c r="L233" s="235"/>
      <c r="M233" s="143"/>
      <c r="N233" s="346"/>
      <c r="O233" s="347"/>
      <c r="P233" s="236"/>
      <c r="Q233" s="235"/>
      <c r="R233" s="143"/>
      <c r="S233" s="241"/>
      <c r="T233" s="242"/>
      <c r="U233" s="236"/>
      <c r="V233" s="235"/>
      <c r="W233" s="143"/>
      <c r="X233" s="346"/>
      <c r="Y233" s="347"/>
      <c r="Z233" s="236"/>
      <c r="AA233" s="235"/>
      <c r="AB233" s="143"/>
      <c r="AC233" s="346"/>
      <c r="AD233" s="347"/>
      <c r="AE233" s="236"/>
      <c r="AF233" s="328"/>
      <c r="AG233" s="329"/>
      <c r="AH233" s="330"/>
      <c r="AI233" s="331"/>
      <c r="AJ233" s="332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 s="1" customFormat="1" ht="18" hidden="1" customHeight="1">
      <c r="A234" s="738"/>
      <c r="B234" s="328"/>
      <c r="C234" s="329"/>
      <c r="D234" s="330"/>
      <c r="E234" s="331"/>
      <c r="F234" s="332"/>
      <c r="G234" s="348"/>
      <c r="H234" s="349"/>
      <c r="I234" s="350"/>
      <c r="J234" s="351"/>
      <c r="K234" s="352"/>
      <c r="L234" s="348"/>
      <c r="M234" s="349"/>
      <c r="N234" s="350"/>
      <c r="O234" s="351"/>
      <c r="P234" s="352"/>
      <c r="Q234" s="353"/>
      <c r="R234" s="354"/>
      <c r="S234" s="355"/>
      <c r="T234" s="354"/>
      <c r="U234" s="356"/>
      <c r="V234" s="357"/>
      <c r="W234" s="358"/>
      <c r="X234" s="359"/>
      <c r="Y234" s="358"/>
      <c r="Z234" s="360"/>
      <c r="AA234" s="357"/>
      <c r="AB234" s="358"/>
      <c r="AC234" s="359"/>
      <c r="AD234" s="358"/>
      <c r="AE234" s="360"/>
      <c r="AF234" s="328"/>
      <c r="AG234" s="329"/>
      <c r="AH234" s="330"/>
      <c r="AI234" s="331"/>
      <c r="AJ234" s="332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 s="1" customFormat="1" ht="18" hidden="1" customHeight="1">
      <c r="A235" s="738"/>
      <c r="B235" s="328"/>
      <c r="C235" s="329"/>
      <c r="D235" s="330"/>
      <c r="E235" s="331"/>
      <c r="F235" s="332"/>
      <c r="G235" s="348"/>
      <c r="H235" s="349"/>
      <c r="I235" s="350"/>
      <c r="J235" s="351"/>
      <c r="K235" s="352"/>
      <c r="L235" s="348"/>
      <c r="M235" s="349"/>
      <c r="N235" s="350"/>
      <c r="O235" s="351"/>
      <c r="P235" s="352"/>
      <c r="Q235" s="353"/>
      <c r="R235" s="354"/>
      <c r="S235" s="355"/>
      <c r="T235" s="354"/>
      <c r="U235" s="356"/>
      <c r="V235" s="357"/>
      <c r="W235" s="358"/>
      <c r="X235" s="359"/>
      <c r="Y235" s="358"/>
      <c r="Z235" s="360"/>
      <c r="AA235" s="357"/>
      <c r="AB235" s="358"/>
      <c r="AC235" s="359"/>
      <c r="AD235" s="358"/>
      <c r="AE235" s="360"/>
      <c r="AF235" s="328"/>
      <c r="AG235" s="329"/>
      <c r="AH235" s="330"/>
      <c r="AI235" s="331"/>
      <c r="AJ235" s="332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 s="1" customFormat="1" ht="18" hidden="1" customHeight="1">
      <c r="A236" s="738"/>
      <c r="B236" s="328"/>
      <c r="C236" s="329"/>
      <c r="D236" s="330"/>
      <c r="E236" s="331"/>
      <c r="F236" s="332"/>
      <c r="G236" s="348"/>
      <c r="H236" s="349"/>
      <c r="I236" s="350"/>
      <c r="J236" s="351"/>
      <c r="K236" s="352"/>
      <c r="L236" s="348"/>
      <c r="M236" s="349"/>
      <c r="N236" s="350"/>
      <c r="O236" s="351"/>
      <c r="P236" s="352"/>
      <c r="Q236" s="353"/>
      <c r="R236" s="202"/>
      <c r="S236" s="361"/>
      <c r="T236" s="202"/>
      <c r="U236" s="356"/>
      <c r="V236" s="357"/>
      <c r="W236" s="358"/>
      <c r="X236" s="359"/>
      <c r="Y236" s="358"/>
      <c r="Z236" s="360"/>
      <c r="AA236" s="357"/>
      <c r="AB236" s="358"/>
      <c r="AC236" s="359"/>
      <c r="AD236" s="358"/>
      <c r="AE236" s="360"/>
      <c r="AF236" s="328"/>
      <c r="AG236" s="329"/>
      <c r="AH236" s="330"/>
      <c r="AI236" s="331"/>
      <c r="AJ236" s="332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 ht="18.75" hidden="1" customHeight="1">
      <c r="A237" s="738"/>
      <c r="B237" s="328"/>
      <c r="C237" s="329"/>
      <c r="D237" s="330"/>
      <c r="E237" s="331"/>
      <c r="F237" s="332"/>
      <c r="G237" s="348"/>
      <c r="H237" s="349"/>
      <c r="I237" s="350"/>
      <c r="J237" s="351"/>
      <c r="K237" s="352"/>
      <c r="L237" s="348"/>
      <c r="M237" s="349"/>
      <c r="N237" s="350"/>
      <c r="O237" s="351"/>
      <c r="P237" s="352"/>
      <c r="Q237" s="353"/>
      <c r="R237" s="202"/>
      <c r="S237" s="361"/>
      <c r="T237" s="202"/>
      <c r="U237" s="356"/>
      <c r="V237" s="357"/>
      <c r="W237" s="358"/>
      <c r="X237" s="359"/>
      <c r="Y237" s="358"/>
      <c r="Z237" s="360"/>
      <c r="AA237" s="357"/>
      <c r="AB237" s="358"/>
      <c r="AC237" s="359"/>
      <c r="AD237" s="358"/>
      <c r="AE237" s="360"/>
      <c r="AF237" s="328"/>
      <c r="AG237" s="329"/>
      <c r="AH237" s="330"/>
      <c r="AI237" s="331"/>
      <c r="AJ237" s="332"/>
    </row>
    <row r="238" spans="1:94" ht="18.75" hidden="1" customHeight="1">
      <c r="A238" s="738"/>
      <c r="B238" s="328"/>
      <c r="C238" s="329"/>
      <c r="D238" s="330"/>
      <c r="E238" s="331"/>
      <c r="F238" s="332"/>
      <c r="G238" s="348"/>
      <c r="H238" s="349"/>
      <c r="I238" s="350"/>
      <c r="J238" s="351"/>
      <c r="K238" s="352"/>
      <c r="L238" s="348"/>
      <c r="M238" s="349"/>
      <c r="N238" s="350"/>
      <c r="O238" s="351"/>
      <c r="P238" s="352"/>
      <c r="Q238" s="353"/>
      <c r="R238" s="202"/>
      <c r="S238" s="361"/>
      <c r="T238" s="202"/>
      <c r="U238" s="356"/>
      <c r="V238" s="357"/>
      <c r="W238" s="358"/>
      <c r="X238" s="359"/>
      <c r="Y238" s="358"/>
      <c r="Z238" s="360"/>
      <c r="AA238" s="357"/>
      <c r="AB238" s="358"/>
      <c r="AC238" s="359"/>
      <c r="AD238" s="358"/>
      <c r="AE238" s="360"/>
      <c r="AF238" s="328"/>
      <c r="AG238" s="329"/>
      <c r="AH238" s="330"/>
      <c r="AI238" s="331"/>
      <c r="AJ238" s="332"/>
    </row>
    <row r="239" spans="1:94" ht="18.75" hidden="1" customHeight="1">
      <c r="A239" s="738"/>
      <c r="B239" s="328"/>
      <c r="C239" s="329"/>
      <c r="D239" s="330"/>
      <c r="E239" s="331"/>
      <c r="F239" s="332"/>
      <c r="G239" s="348"/>
      <c r="H239" s="349"/>
      <c r="I239" s="350"/>
      <c r="J239" s="351"/>
      <c r="K239" s="352"/>
      <c r="L239" s="348"/>
      <c r="M239" s="349"/>
      <c r="N239" s="350"/>
      <c r="O239" s="351"/>
      <c r="P239" s="352"/>
      <c r="Q239" s="353"/>
      <c r="R239" s="202"/>
      <c r="S239" s="361"/>
      <c r="T239" s="202"/>
      <c r="U239" s="356"/>
      <c r="V239" s="357"/>
      <c r="W239" s="358"/>
      <c r="X239" s="359"/>
      <c r="Y239" s="358"/>
      <c r="Z239" s="360"/>
      <c r="AA239" s="357"/>
      <c r="AB239" s="358"/>
      <c r="AC239" s="359"/>
      <c r="AD239" s="358"/>
      <c r="AE239" s="360"/>
      <c r="AF239" s="328"/>
      <c r="AG239" s="329"/>
      <c r="AH239" s="330"/>
      <c r="AI239" s="331"/>
      <c r="AJ239" s="332"/>
    </row>
    <row r="240" spans="1:94" ht="18.75" hidden="1" customHeight="1">
      <c r="A240" s="738"/>
      <c r="B240" s="328"/>
      <c r="C240" s="329"/>
      <c r="D240" s="330"/>
      <c r="E240" s="331"/>
      <c r="F240" s="332"/>
      <c r="G240" s="348"/>
      <c r="H240" s="349"/>
      <c r="I240" s="350"/>
      <c r="J240" s="351"/>
      <c r="K240" s="352"/>
      <c r="L240" s="348"/>
      <c r="M240" s="349"/>
      <c r="N240" s="350"/>
      <c r="O240" s="351"/>
      <c r="P240" s="352"/>
      <c r="Q240" s="353"/>
      <c r="R240" s="202"/>
      <c r="S240" s="361"/>
      <c r="T240" s="202"/>
      <c r="U240" s="356"/>
      <c r="V240" s="357"/>
      <c r="W240" s="358"/>
      <c r="X240" s="359"/>
      <c r="Y240" s="358"/>
      <c r="Z240" s="360"/>
      <c r="AA240" s="357"/>
      <c r="AB240" s="358"/>
      <c r="AC240" s="359"/>
      <c r="AD240" s="358"/>
      <c r="AE240" s="360"/>
      <c r="AF240" s="328"/>
      <c r="AG240" s="329"/>
      <c r="AH240" s="330"/>
      <c r="AI240" s="331"/>
      <c r="AJ240" s="332"/>
    </row>
    <row r="241" spans="1:94" ht="18.75" hidden="1" customHeight="1">
      <c r="A241" s="738"/>
      <c r="B241" s="328"/>
      <c r="C241" s="329"/>
      <c r="D241" s="330"/>
      <c r="E241" s="331"/>
      <c r="F241" s="332"/>
      <c r="G241" s="348"/>
      <c r="H241" s="349"/>
      <c r="I241" s="350"/>
      <c r="J241" s="351"/>
      <c r="K241" s="352"/>
      <c r="L241" s="348"/>
      <c r="M241" s="349"/>
      <c r="N241" s="350"/>
      <c r="O241" s="351"/>
      <c r="P241" s="352"/>
      <c r="Q241" s="353"/>
      <c r="R241" s="202"/>
      <c r="S241" s="361"/>
      <c r="T241" s="202"/>
      <c r="U241" s="356"/>
      <c r="V241" s="357"/>
      <c r="W241" s="358"/>
      <c r="X241" s="359"/>
      <c r="Y241" s="358"/>
      <c r="Z241" s="360"/>
      <c r="AA241" s="357"/>
      <c r="AB241" s="358"/>
      <c r="AC241" s="359"/>
      <c r="AD241" s="358"/>
      <c r="AE241" s="360"/>
      <c r="AF241" s="328"/>
      <c r="AG241" s="329"/>
      <c r="AH241" s="330"/>
      <c r="AI241" s="331"/>
      <c r="AJ241" s="332"/>
    </row>
    <row r="242" spans="1:94" ht="18.75" hidden="1" customHeight="1">
      <c r="A242" s="738"/>
      <c r="B242" s="328"/>
      <c r="C242" s="329"/>
      <c r="D242" s="330"/>
      <c r="E242" s="331"/>
      <c r="F242" s="332"/>
      <c r="G242" s="348"/>
      <c r="H242" s="349"/>
      <c r="I242" s="350"/>
      <c r="J242" s="351"/>
      <c r="K242" s="352"/>
      <c r="L242" s="348"/>
      <c r="M242" s="349"/>
      <c r="N242" s="350"/>
      <c r="O242" s="351"/>
      <c r="P242" s="352"/>
      <c r="Q242" s="353"/>
      <c r="R242" s="202"/>
      <c r="S242" s="361"/>
      <c r="T242" s="202"/>
      <c r="U242" s="356"/>
      <c r="V242" s="357"/>
      <c r="W242" s="358"/>
      <c r="X242" s="359"/>
      <c r="Y242" s="358"/>
      <c r="Z242" s="360"/>
      <c r="AA242" s="357"/>
      <c r="AB242" s="358"/>
      <c r="AC242" s="359"/>
      <c r="AD242" s="358"/>
      <c r="AE242" s="360"/>
      <c r="AF242" s="328"/>
      <c r="AG242" s="329"/>
      <c r="AH242" s="330"/>
      <c r="AI242" s="331"/>
      <c r="AJ242" s="332"/>
    </row>
    <row r="243" spans="1:94" ht="18.75" hidden="1" customHeight="1">
      <c r="A243" s="738"/>
      <c r="B243" s="328"/>
      <c r="C243" s="329"/>
      <c r="D243" s="330"/>
      <c r="E243" s="331"/>
      <c r="F243" s="332"/>
      <c r="G243" s="348"/>
      <c r="H243" s="349"/>
      <c r="I243" s="350"/>
      <c r="J243" s="351"/>
      <c r="K243" s="352"/>
      <c r="L243" s="348"/>
      <c r="M243" s="349"/>
      <c r="N243" s="350"/>
      <c r="O243" s="351"/>
      <c r="P243" s="352"/>
      <c r="Q243" s="353"/>
      <c r="R243" s="202"/>
      <c r="S243" s="361"/>
      <c r="T243" s="202"/>
      <c r="U243" s="356"/>
      <c r="V243" s="357"/>
      <c r="W243" s="358"/>
      <c r="X243" s="359"/>
      <c r="Y243" s="358"/>
      <c r="Z243" s="360"/>
      <c r="AA243" s="357"/>
      <c r="AB243" s="358"/>
      <c r="AC243" s="359"/>
      <c r="AD243" s="358"/>
      <c r="AE243" s="360"/>
      <c r="AF243" s="328"/>
      <c r="AG243" s="329"/>
      <c r="AH243" s="330"/>
      <c r="AI243" s="331"/>
      <c r="AJ243" s="332"/>
    </row>
    <row r="244" spans="1:94" ht="18.75" hidden="1" customHeight="1" thickBot="1">
      <c r="A244" s="738"/>
      <c r="B244" s="337"/>
      <c r="C244" s="338"/>
      <c r="D244" s="339"/>
      <c r="E244" s="339"/>
      <c r="F244" s="340"/>
      <c r="G244" s="362"/>
      <c r="H244" s="363"/>
      <c r="I244" s="364"/>
      <c r="J244" s="364"/>
      <c r="K244" s="365"/>
      <c r="L244" s="362"/>
      <c r="M244" s="363"/>
      <c r="N244" s="364"/>
      <c r="O244" s="364"/>
      <c r="P244" s="365"/>
      <c r="Q244" s="366"/>
      <c r="R244" s="367"/>
      <c r="S244" s="367"/>
      <c r="T244" s="367"/>
      <c r="U244" s="368"/>
      <c r="V244" s="369"/>
      <c r="W244" s="370"/>
      <c r="X244" s="370"/>
      <c r="Y244" s="370"/>
      <c r="Z244" s="371"/>
      <c r="AA244" s="369"/>
      <c r="AB244" s="370"/>
      <c r="AC244" s="370"/>
      <c r="AD244" s="370"/>
      <c r="AE244" s="371"/>
      <c r="AF244" s="337"/>
      <c r="AG244" s="338"/>
      <c r="AH244" s="339"/>
      <c r="AI244" s="339"/>
      <c r="AJ244" s="340"/>
    </row>
    <row r="245" spans="1:94" ht="18.75" hidden="1" customHeight="1" thickBot="1">
      <c r="A245" s="760"/>
      <c r="B245" s="711" t="s">
        <v>108</v>
      </c>
      <c r="C245" s="712"/>
      <c r="D245" s="719"/>
      <c r="E245" s="712"/>
      <c r="F245" s="341" t="s">
        <v>64</v>
      </c>
      <c r="G245" s="764"/>
      <c r="H245" s="765"/>
      <c r="I245" s="766"/>
      <c r="J245" s="765"/>
      <c r="K245" s="372"/>
      <c r="L245" s="764"/>
      <c r="M245" s="765"/>
      <c r="N245" s="766"/>
      <c r="O245" s="765"/>
      <c r="P245" s="372"/>
      <c r="Q245" s="710"/>
      <c r="R245" s="709"/>
      <c r="S245" s="708"/>
      <c r="T245" s="709"/>
      <c r="U245" s="373"/>
      <c r="V245" s="710"/>
      <c r="W245" s="709"/>
      <c r="X245" s="708"/>
      <c r="Y245" s="709"/>
      <c r="Z245" s="374"/>
      <c r="AA245" s="710"/>
      <c r="AB245" s="709"/>
      <c r="AC245" s="708"/>
      <c r="AD245" s="709"/>
      <c r="AE245" s="374"/>
      <c r="AF245" s="711"/>
      <c r="AG245" s="712"/>
      <c r="AH245" s="719"/>
      <c r="AI245" s="712"/>
      <c r="AJ245" s="341"/>
    </row>
    <row r="246" spans="1:94" customFormat="1" ht="18" customHeight="1">
      <c r="A246" s="690" t="s">
        <v>110</v>
      </c>
      <c r="B246" s="698" t="s">
        <v>25</v>
      </c>
      <c r="C246" s="699"/>
      <c r="D246" s="273" t="s">
        <v>111</v>
      </c>
      <c r="E246" s="700" t="s">
        <v>112</v>
      </c>
      <c r="F246" s="701"/>
      <c r="G246" s="698" t="s">
        <v>25</v>
      </c>
      <c r="H246" s="699"/>
      <c r="I246" s="273" t="s">
        <v>111</v>
      </c>
      <c r="J246" s="700" t="s">
        <v>112</v>
      </c>
      <c r="K246" s="701"/>
      <c r="L246" s="698" t="s">
        <v>25</v>
      </c>
      <c r="M246" s="699"/>
      <c r="N246" s="273" t="s">
        <v>111</v>
      </c>
      <c r="O246" s="700" t="s">
        <v>112</v>
      </c>
      <c r="P246" s="701"/>
      <c r="Q246" s="698" t="s">
        <v>25</v>
      </c>
      <c r="R246" s="699"/>
      <c r="S246" s="273" t="s">
        <v>111</v>
      </c>
      <c r="T246" s="700" t="s">
        <v>112</v>
      </c>
      <c r="U246" s="701"/>
      <c r="V246" s="698" t="s">
        <v>25</v>
      </c>
      <c r="W246" s="699"/>
      <c r="X246" s="273" t="s">
        <v>111</v>
      </c>
      <c r="Y246" s="700" t="s">
        <v>112</v>
      </c>
      <c r="Z246" s="701"/>
      <c r="AA246" s="698" t="s">
        <v>25</v>
      </c>
      <c r="AB246" s="699"/>
      <c r="AC246" s="273" t="s">
        <v>111</v>
      </c>
      <c r="AD246" s="700" t="s">
        <v>112</v>
      </c>
      <c r="AE246" s="701"/>
      <c r="AF246" s="698" t="s">
        <v>25</v>
      </c>
      <c r="AG246" s="699"/>
      <c r="AH246" s="273" t="s">
        <v>111</v>
      </c>
      <c r="AI246" s="700" t="s">
        <v>112</v>
      </c>
      <c r="AJ246" s="701"/>
    </row>
    <row r="247" spans="1:94" customFormat="1" ht="18" customHeight="1">
      <c r="A247" s="691"/>
      <c r="B247" s="696"/>
      <c r="C247" s="697"/>
      <c r="D247" s="274"/>
      <c r="E247" s="675"/>
      <c r="F247" s="676"/>
      <c r="G247" s="696">
        <f>I247*70+J247*75+G249*25+J249*45+RIGHT(I249,LEN(I249)-FIND("/",I249))*60+LEFT(I249,FIND("/",I249)-1)*120</f>
        <v>0</v>
      </c>
      <c r="H247" s="697"/>
      <c r="I247" s="274">
        <f>$BE$1</f>
        <v>0</v>
      </c>
      <c r="J247" s="675">
        <f>$BF$1</f>
        <v>0</v>
      </c>
      <c r="K247" s="676"/>
      <c r="L247" s="696">
        <f>N247*70+O247*75+L249*25+O249*45+RIGHT(N249,LEN(N249)-FIND("/",N249))*60+LEFT(N249,FIND("/",N249)-1)*120</f>
        <v>0</v>
      </c>
      <c r="M247" s="697"/>
      <c r="N247" s="274">
        <f>$BK$1</f>
        <v>0</v>
      </c>
      <c r="O247" s="675">
        <f>$BL$1</f>
        <v>0</v>
      </c>
      <c r="P247" s="676"/>
      <c r="Q247" s="696">
        <f>S247*70+T247*75+Q249*25+T249*45+RIGHT(S249,LEN(S249)-FIND("/",S249))*60+LEFT(S249,FIND("/",S249)-1)*120</f>
        <v>0</v>
      </c>
      <c r="R247" s="697"/>
      <c r="S247" s="274">
        <f>$BQ$1</f>
        <v>0</v>
      </c>
      <c r="T247" s="675">
        <f>$BR$1</f>
        <v>0</v>
      </c>
      <c r="U247" s="676"/>
      <c r="V247" s="696">
        <f>X247*70+Y247*75+V249*25+Y249*45+RIGHT(X249,LEN(X249)-FIND("/",X249))*60+LEFT(X249,FIND("/",X249)-1)*120</f>
        <v>0</v>
      </c>
      <c r="W247" s="697"/>
      <c r="X247" s="274">
        <f>$BW$1</f>
        <v>0</v>
      </c>
      <c r="Y247" s="675">
        <f>$BX$1</f>
        <v>0</v>
      </c>
      <c r="Z247" s="676"/>
      <c r="AA247" s="696">
        <f>AC247*70+AD247*75+AA249*25+AD249*45+RIGHT(AC249,LEN(AC249)-FIND("/",AC249))*60+LEFT(AC249,FIND("/",AC249)-1)*120</f>
        <v>0</v>
      </c>
      <c r="AB247" s="697"/>
      <c r="AC247" s="274">
        <f>$CC$1</f>
        <v>0</v>
      </c>
      <c r="AD247" s="675">
        <f>$CD$1</f>
        <v>0</v>
      </c>
      <c r="AE247" s="676"/>
      <c r="AF247" s="696">
        <f>AH247*70+AI247*75+AF249*25+AI249*45+RIGHT(AH249,LEN(AH249)-FIND("/",AH249))*60+LEFT(AH249,FIND("/",AH249)-1)*120</f>
        <v>0</v>
      </c>
      <c r="AG247" s="697"/>
      <c r="AH247" s="274">
        <f>$CI$1</f>
        <v>0</v>
      </c>
      <c r="AI247" s="675">
        <f>$CJ$1</f>
        <v>0</v>
      </c>
      <c r="AJ247" s="676"/>
    </row>
    <row r="248" spans="1:94" customFormat="1" ht="18" customHeight="1">
      <c r="A248" s="691"/>
      <c r="B248" s="695" t="s">
        <v>23</v>
      </c>
      <c r="C248" s="674"/>
      <c r="D248" s="275" t="s">
        <v>113</v>
      </c>
      <c r="E248" s="693" t="s">
        <v>114</v>
      </c>
      <c r="F248" s="694"/>
      <c r="G248" s="695" t="s">
        <v>23</v>
      </c>
      <c r="H248" s="674"/>
      <c r="I248" s="275" t="s">
        <v>113</v>
      </c>
      <c r="J248" s="693" t="s">
        <v>114</v>
      </c>
      <c r="K248" s="694"/>
      <c r="L248" s="695" t="s">
        <v>23</v>
      </c>
      <c r="M248" s="674"/>
      <c r="N248" s="275" t="s">
        <v>113</v>
      </c>
      <c r="O248" s="693" t="s">
        <v>114</v>
      </c>
      <c r="P248" s="694"/>
      <c r="Q248" s="695" t="s">
        <v>23</v>
      </c>
      <c r="R248" s="674"/>
      <c r="S248" s="275" t="s">
        <v>113</v>
      </c>
      <c r="T248" s="693" t="s">
        <v>114</v>
      </c>
      <c r="U248" s="694"/>
      <c r="V248" s="695" t="s">
        <v>23</v>
      </c>
      <c r="W248" s="674"/>
      <c r="X248" s="275" t="s">
        <v>113</v>
      </c>
      <c r="Y248" s="693" t="s">
        <v>114</v>
      </c>
      <c r="Z248" s="694"/>
      <c r="AA248" s="695" t="s">
        <v>23</v>
      </c>
      <c r="AB248" s="674"/>
      <c r="AC248" s="275" t="s">
        <v>113</v>
      </c>
      <c r="AD248" s="693" t="s">
        <v>114</v>
      </c>
      <c r="AE248" s="694"/>
      <c r="AF248" s="695" t="s">
        <v>23</v>
      </c>
      <c r="AG248" s="674"/>
      <c r="AH248" s="275" t="s">
        <v>113</v>
      </c>
      <c r="AI248" s="693" t="s">
        <v>114</v>
      </c>
      <c r="AJ248" s="694"/>
    </row>
    <row r="249" spans="1:94" customFormat="1" ht="18" customHeight="1">
      <c r="A249" s="691"/>
      <c r="B249" s="695"/>
      <c r="C249" s="674"/>
      <c r="D249" s="274"/>
      <c r="E249" s="675"/>
      <c r="F249" s="676"/>
      <c r="G249" s="673">
        <f>$BG$1</f>
        <v>0</v>
      </c>
      <c r="H249" s="674"/>
      <c r="I249" s="274" t="str">
        <f>ROUND($BJ$1,1)&amp;+"/"&amp;+ROUND($BI$1,1)</f>
        <v>0/0</v>
      </c>
      <c r="J249" s="675"/>
      <c r="K249" s="676"/>
      <c r="L249" s="673">
        <f>$BM$1</f>
        <v>0</v>
      </c>
      <c r="M249" s="674"/>
      <c r="N249" s="274" t="str">
        <f>ROUND($BP$1,1)&amp;+"/"&amp;+ROUND($BO$1,1)</f>
        <v>0/0</v>
      </c>
      <c r="O249" s="675"/>
      <c r="P249" s="676"/>
      <c r="Q249" s="673">
        <f>$BS$1</f>
        <v>0</v>
      </c>
      <c r="R249" s="674"/>
      <c r="S249" s="274" t="str">
        <f>ROUND($BV$1,1)&amp;+"/"&amp;+ROUND($BU$1,1)</f>
        <v>0/0</v>
      </c>
      <c r="T249" s="675"/>
      <c r="U249" s="676"/>
      <c r="V249" s="673">
        <f>$BY$1</f>
        <v>0</v>
      </c>
      <c r="W249" s="674"/>
      <c r="X249" s="274" t="str">
        <f>ROUND($CB$1,1)&amp;+"/"&amp;+ROUND($CA$1,1)</f>
        <v>0/0</v>
      </c>
      <c r="Y249" s="675"/>
      <c r="Z249" s="676"/>
      <c r="AA249" s="673">
        <f>$CE$1</f>
        <v>0</v>
      </c>
      <c r="AB249" s="674"/>
      <c r="AC249" s="274" t="str">
        <f>ROUND($CH$1,1)&amp;+"/"&amp;+ROUND($CG$1,1)</f>
        <v>0/0</v>
      </c>
      <c r="AD249" s="675"/>
      <c r="AE249" s="676"/>
      <c r="AF249" s="673">
        <f>$CK$1</f>
        <v>0</v>
      </c>
      <c r="AG249" s="674"/>
      <c r="AH249" s="274" t="str">
        <f>ROUND($CN$1,1)&amp;+"/"&amp;+ROUND($CM$1,1)</f>
        <v>0/0</v>
      </c>
      <c r="AI249" s="675"/>
      <c r="AJ249" s="676"/>
    </row>
    <row r="250" spans="1:94" customFormat="1" ht="18" customHeight="1">
      <c r="A250" s="691"/>
      <c r="B250" s="677" t="s">
        <v>115</v>
      </c>
      <c r="C250" s="678"/>
      <c r="D250" s="276" t="s">
        <v>116</v>
      </c>
      <c r="E250" s="688" t="s">
        <v>117</v>
      </c>
      <c r="F250" s="689"/>
      <c r="G250" s="677" t="s">
        <v>115</v>
      </c>
      <c r="H250" s="678"/>
      <c r="I250" s="276" t="s">
        <v>116</v>
      </c>
      <c r="J250" s="688" t="s">
        <v>117</v>
      </c>
      <c r="K250" s="689"/>
      <c r="L250" s="677" t="s">
        <v>115</v>
      </c>
      <c r="M250" s="678"/>
      <c r="N250" s="276" t="s">
        <v>116</v>
      </c>
      <c r="O250" s="688" t="s">
        <v>117</v>
      </c>
      <c r="P250" s="689"/>
      <c r="Q250" s="677" t="s">
        <v>115</v>
      </c>
      <c r="R250" s="678"/>
      <c r="S250" s="276" t="s">
        <v>116</v>
      </c>
      <c r="T250" s="688" t="s">
        <v>117</v>
      </c>
      <c r="U250" s="689"/>
      <c r="V250" s="677" t="s">
        <v>115</v>
      </c>
      <c r="W250" s="678"/>
      <c r="X250" s="276" t="s">
        <v>116</v>
      </c>
      <c r="Y250" s="688" t="s">
        <v>117</v>
      </c>
      <c r="Z250" s="689"/>
      <c r="AA250" s="677" t="s">
        <v>115</v>
      </c>
      <c r="AB250" s="678"/>
      <c r="AC250" s="276" t="s">
        <v>116</v>
      </c>
      <c r="AD250" s="688" t="s">
        <v>117</v>
      </c>
      <c r="AE250" s="689"/>
      <c r="AF250" s="677" t="s">
        <v>115</v>
      </c>
      <c r="AG250" s="678"/>
      <c r="AH250" s="276" t="s">
        <v>116</v>
      </c>
      <c r="AI250" s="688" t="s">
        <v>117</v>
      </c>
      <c r="AJ250" s="689"/>
    </row>
    <row r="251" spans="1:94" customFormat="1" ht="18" customHeight="1" thickBot="1">
      <c r="A251" s="692"/>
      <c r="B251" s="679"/>
      <c r="C251" s="680"/>
      <c r="D251" s="277"/>
      <c r="E251" s="685"/>
      <c r="F251" s="686"/>
      <c r="G251" s="679">
        <f>I247*2+J247*7+G249*1+LEFT(I249,FIND("/",I249)-1)*8</f>
        <v>0</v>
      </c>
      <c r="H251" s="680"/>
      <c r="I251" s="277">
        <f>LEFT(I249,FIND("/",I249)-1)*8+J247*5+J249*5</f>
        <v>0</v>
      </c>
      <c r="J251" s="685">
        <f>LEFT(I249,FIND("/",I249)-1)*12+I247*15+G249*5+RIGHT(I249,LEN(I249)-FIND("/",I249))*15</f>
        <v>0</v>
      </c>
      <c r="K251" s="686"/>
      <c r="L251" s="679">
        <f>N247*2+O247*7+L249*1+LEFT(N249,FIND("/",N249)-1)*8</f>
        <v>0</v>
      </c>
      <c r="M251" s="680"/>
      <c r="N251" s="277">
        <f>LEFT(N249,FIND("/",N249)-1)*8+O247*5+O249*5</f>
        <v>0</v>
      </c>
      <c r="O251" s="685">
        <f>LEFT(N249,FIND("/",N249)-1)*12+N247*15+L249*5+RIGHT(N249,LEN(N249)-FIND("/",N249))*15</f>
        <v>0</v>
      </c>
      <c r="P251" s="686"/>
      <c r="Q251" s="679">
        <f>S247*2+T247*7+Q249*1+LEFT(S249,FIND("/",S249)-1)*8</f>
        <v>0</v>
      </c>
      <c r="R251" s="680"/>
      <c r="S251" s="277">
        <f>LEFT(S249,FIND("/",S249)-1)*8+T247*5+T249*5</f>
        <v>0</v>
      </c>
      <c r="T251" s="685">
        <f>LEFT(S249,FIND("/",S249)-1)*12+S247*15+Q249*5+RIGHT(S249,LEN(S249)-FIND("/",S249))*15</f>
        <v>0</v>
      </c>
      <c r="U251" s="686"/>
      <c r="V251" s="679">
        <f>X247*2+Y247*7+V249*1+LEFT(X249,FIND("/",X249)-1)*8</f>
        <v>0</v>
      </c>
      <c r="W251" s="680"/>
      <c r="X251" s="277">
        <f>LEFT(X249,FIND("/",X249)-1)*8+Y247*5+Y249*5</f>
        <v>0</v>
      </c>
      <c r="Y251" s="685">
        <f>LEFT(X249,FIND("/",X249)-1)*12+X247*15+V249*5+RIGHT(X249,LEN(X249)-FIND("/",X249))*15</f>
        <v>0</v>
      </c>
      <c r="Z251" s="686"/>
      <c r="AA251" s="679">
        <f>AC247*2+AD247*7+AA249*1+LEFT(AC249,FIND("/",AC249)-1)*8</f>
        <v>0</v>
      </c>
      <c r="AB251" s="680"/>
      <c r="AC251" s="277">
        <f>LEFT(AC249,FIND("/",AC249)-1)*8+AD247*5+AD249*5</f>
        <v>0</v>
      </c>
      <c r="AD251" s="685">
        <f>LEFT(AC249,FIND("/",AC249)-1)*12+AC247*15+AA249*5+RIGHT(AC249,LEN(AC249)-FIND("/",AC249))*15</f>
        <v>0</v>
      </c>
      <c r="AE251" s="686"/>
      <c r="AF251" s="679">
        <f>AH247*2+AI247*7+AF249*1+LEFT(AH249,FIND("/",AH249)-1)*8</f>
        <v>0</v>
      </c>
      <c r="AG251" s="680"/>
      <c r="AH251" s="277">
        <f>LEFT(AH249,FIND("/",AH249)-1)*8+AI247*5+AI249*5</f>
        <v>0</v>
      </c>
      <c r="AI251" s="685">
        <f>LEFT(AH249,FIND("/",AH249)-1)*12+AH247*15+AF249*5+RIGHT(AH249,LEN(AH249)-FIND("/",AH249))*15</f>
        <v>0</v>
      </c>
      <c r="AJ251" s="686"/>
    </row>
    <row r="252" spans="1:94" s="1" customFormat="1" ht="18" customHeight="1">
      <c r="A252" s="684" t="s">
        <v>36</v>
      </c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  <c r="AE252" s="684"/>
      <c r="AF252" s="161"/>
      <c r="AG252" s="161"/>
      <c r="AH252" s="161"/>
      <c r="AI252" s="161"/>
      <c r="AJ252" s="161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 s="1" customFormat="1" ht="18" customHeight="1">
      <c r="A253" s="687" t="s">
        <v>37</v>
      </c>
      <c r="B253" s="687"/>
      <c r="C253" s="687"/>
      <c r="D253" s="687"/>
      <c r="E253" s="687"/>
      <c r="F253" s="687"/>
      <c r="G253" s="687"/>
      <c r="H253" s="687"/>
      <c r="I253" s="687"/>
      <c r="J253" s="687"/>
      <c r="K253" s="687"/>
      <c r="L253" s="687"/>
      <c r="M253" s="687"/>
      <c r="N253" s="687"/>
      <c r="O253" s="687"/>
      <c r="P253" s="687"/>
      <c r="Q253" s="687"/>
      <c r="R253" s="687"/>
      <c r="S253" s="687"/>
      <c r="T253" s="687"/>
      <c r="U253" s="687"/>
      <c r="V253" s="687"/>
      <c r="W253" s="687"/>
      <c r="X253" s="687"/>
      <c r="Y253" s="687"/>
      <c r="Z253" s="687"/>
      <c r="AA253" s="687"/>
      <c r="AB253" s="687"/>
      <c r="AC253" s="687"/>
      <c r="AD253" s="687"/>
      <c r="AE253" s="687"/>
      <c r="AF253" s="161"/>
      <c r="AG253" s="161"/>
      <c r="AH253" s="161"/>
      <c r="AI253" s="161"/>
      <c r="AJ253" s="161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 ht="19.5">
      <c r="A254" s="683" t="s">
        <v>118</v>
      </c>
      <c r="B254" s="683"/>
      <c r="C254" s="683"/>
      <c r="D254" s="683"/>
      <c r="E254" s="683"/>
      <c r="F254" s="683"/>
      <c r="G254" s="683"/>
      <c r="H254" s="683"/>
      <c r="I254" s="683"/>
      <c r="J254" s="683"/>
      <c r="K254" s="683"/>
      <c r="L254" s="683"/>
      <c r="M254" s="683"/>
      <c r="N254" s="683"/>
      <c r="O254" s="683"/>
      <c r="P254" s="683"/>
      <c r="Q254" s="683"/>
      <c r="R254" s="683"/>
      <c r="S254" s="683"/>
      <c r="T254" s="683"/>
      <c r="U254" s="683"/>
      <c r="V254" s="683"/>
      <c r="W254" s="683"/>
      <c r="X254" s="683"/>
      <c r="Y254" s="683"/>
      <c r="Z254" s="683"/>
      <c r="AA254" s="683"/>
      <c r="AB254" s="683"/>
      <c r="AC254" s="683"/>
      <c r="AD254" s="683"/>
      <c r="AE254" s="683"/>
      <c r="AF254" s="683"/>
      <c r="AG254" s="683"/>
      <c r="AH254" s="683"/>
      <c r="AI254" s="683"/>
      <c r="AJ254" s="683"/>
    </row>
    <row r="255" spans="1:94" ht="16.149999999999999" customHeight="1">
      <c r="A255" s="682"/>
      <c r="B255" s="682"/>
      <c r="C255" s="682"/>
      <c r="D255" s="682"/>
      <c r="E255" s="682"/>
      <c r="F255" s="682"/>
      <c r="G255" s="682"/>
      <c r="H255" s="682"/>
      <c r="I255" s="682"/>
      <c r="J255" s="682"/>
      <c r="K255" s="682"/>
      <c r="L255" s="682"/>
      <c r="M255" s="682"/>
      <c r="N255" s="682"/>
      <c r="O255" s="682"/>
      <c r="P255" s="682"/>
      <c r="Q255" s="682"/>
      <c r="R255" s="682"/>
      <c r="S255" s="682"/>
      <c r="T255" s="682"/>
      <c r="U255" s="682"/>
      <c r="V255" s="682"/>
      <c r="W255" s="682"/>
      <c r="X255" s="682"/>
      <c r="Y255" s="682"/>
      <c r="Z255" s="682"/>
      <c r="AA255" s="682"/>
      <c r="AB255" s="682"/>
      <c r="AC255" s="682"/>
      <c r="AD255" s="682"/>
      <c r="AE255" s="682"/>
      <c r="AF255" s="682"/>
      <c r="AG255" s="682"/>
      <c r="AH255" s="682"/>
      <c r="AI255" s="682"/>
      <c r="AJ255" s="682"/>
    </row>
    <row r="256" spans="1:94">
      <c r="A256" s="681"/>
      <c r="B256" s="681"/>
      <c r="C256" s="681"/>
      <c r="D256" s="681"/>
      <c r="E256" s="681"/>
      <c r="F256" s="681"/>
      <c r="G256" s="681"/>
      <c r="H256" s="681"/>
      <c r="I256" s="681"/>
      <c r="J256" s="681"/>
      <c r="K256" s="681"/>
      <c r="L256" s="681"/>
      <c r="M256" s="681"/>
      <c r="N256" s="681"/>
      <c r="O256" s="681"/>
      <c r="P256" s="681"/>
      <c r="Q256" s="681"/>
      <c r="R256" s="681"/>
      <c r="S256" s="681"/>
      <c r="T256" s="681"/>
      <c r="U256" s="681"/>
      <c r="V256" s="681"/>
      <c r="W256" s="681"/>
      <c r="X256" s="681"/>
      <c r="Y256" s="681"/>
      <c r="Z256" s="681"/>
      <c r="AA256" s="681"/>
      <c r="AB256" s="681"/>
      <c r="AC256" s="681"/>
      <c r="AD256" s="681"/>
      <c r="AE256" s="681"/>
      <c r="AF256" s="681"/>
      <c r="AG256" s="681"/>
      <c r="AH256" s="681"/>
      <c r="AI256" s="681"/>
      <c r="AJ256" s="681"/>
    </row>
    <row r="257" spans="1:36">
      <c r="A257" s="681"/>
      <c r="B257" s="681"/>
      <c r="C257" s="681"/>
      <c r="D257" s="681"/>
      <c r="E257" s="681"/>
      <c r="F257" s="681"/>
      <c r="G257" s="681"/>
      <c r="H257" s="681"/>
      <c r="I257" s="681"/>
      <c r="J257" s="681"/>
      <c r="K257" s="681"/>
      <c r="L257" s="681"/>
      <c r="M257" s="681"/>
      <c r="N257" s="681"/>
      <c r="O257" s="681"/>
      <c r="P257" s="681"/>
      <c r="Q257" s="681"/>
      <c r="R257" s="681"/>
      <c r="S257" s="681"/>
      <c r="T257" s="681"/>
      <c r="U257" s="681"/>
      <c r="V257" s="681"/>
      <c r="W257" s="681"/>
      <c r="X257" s="681"/>
      <c r="Y257" s="681"/>
      <c r="Z257" s="681"/>
      <c r="AA257" s="681"/>
      <c r="AB257" s="681"/>
      <c r="AC257" s="681"/>
      <c r="AD257" s="681"/>
      <c r="AE257" s="681"/>
      <c r="AF257" s="681"/>
      <c r="AG257" s="681"/>
      <c r="AH257" s="681"/>
      <c r="AI257" s="681"/>
      <c r="AJ257" s="681"/>
    </row>
    <row r="258" spans="1:36">
      <c r="J258" s="278"/>
      <c r="O258" s="278"/>
      <c r="T258" s="278"/>
      <c r="Y258" s="278"/>
      <c r="AD258" s="278"/>
      <c r="AF258" s="59"/>
      <c r="AG258" s="59"/>
      <c r="AH258" s="59"/>
      <c r="AI258" s="59"/>
      <c r="AJ258" s="59"/>
    </row>
    <row r="259" spans="1:36">
      <c r="J259" s="278"/>
      <c r="O259" s="278"/>
      <c r="T259" s="278"/>
      <c r="Y259" s="278"/>
      <c r="AD259" s="278"/>
      <c r="AF259" s="59"/>
      <c r="AG259" s="59"/>
      <c r="AH259" s="59"/>
      <c r="AI259" s="59"/>
      <c r="AJ259" s="59"/>
    </row>
    <row r="260" spans="1:36" ht="18" customHeight="1">
      <c r="AF260" s="59"/>
      <c r="AG260" s="59"/>
      <c r="AH260" s="59"/>
      <c r="AI260" s="59"/>
      <c r="AJ260" s="59"/>
    </row>
    <row r="262" spans="1:36">
      <c r="P262"/>
      <c r="Q262"/>
      <c r="R262"/>
      <c r="S262"/>
      <c r="T262"/>
    </row>
    <row r="263" spans="1:36">
      <c r="P263"/>
      <c r="Q263"/>
      <c r="R263"/>
      <c r="S263"/>
      <c r="T263"/>
    </row>
    <row r="264" spans="1:36">
      <c r="P264"/>
      <c r="Q264"/>
      <c r="R264"/>
      <c r="S264"/>
      <c r="T264"/>
    </row>
    <row r="265" spans="1:36">
      <c r="P265"/>
      <c r="Q265"/>
      <c r="R265"/>
      <c r="S265"/>
      <c r="T265"/>
    </row>
    <row r="266" spans="1:36">
      <c r="P266"/>
      <c r="Q266"/>
      <c r="R266"/>
      <c r="S266"/>
      <c r="T266"/>
    </row>
    <row r="267" spans="1:36">
      <c r="P267"/>
      <c r="Q267"/>
      <c r="R267"/>
      <c r="S267"/>
      <c r="T267"/>
    </row>
    <row r="268" spans="1:36">
      <c r="P268"/>
      <c r="Q268"/>
      <c r="R268"/>
      <c r="S268"/>
      <c r="T268"/>
    </row>
    <row r="269" spans="1:36">
      <c r="P269"/>
      <c r="Q269"/>
      <c r="R269"/>
      <c r="S269"/>
      <c r="T269"/>
    </row>
    <row r="270" spans="1:36">
      <c r="P270"/>
      <c r="Q270"/>
      <c r="R270"/>
      <c r="S270"/>
      <c r="T270"/>
    </row>
    <row r="271" spans="1:36">
      <c r="P271"/>
      <c r="Q271"/>
      <c r="R271"/>
      <c r="S271"/>
      <c r="T271"/>
    </row>
    <row r="272" spans="1:36">
      <c r="P272"/>
      <c r="Q272"/>
      <c r="R272"/>
      <c r="S272"/>
      <c r="T272"/>
    </row>
    <row r="273" spans="16:20">
      <c r="P273"/>
      <c r="Q273"/>
      <c r="R273"/>
      <c r="S273"/>
      <c r="T273"/>
    </row>
    <row r="274" spans="16:20">
      <c r="P274"/>
      <c r="Q274"/>
      <c r="R274"/>
      <c r="S274"/>
      <c r="T274"/>
    </row>
    <row r="275" spans="16:20">
      <c r="P275"/>
      <c r="Q275"/>
      <c r="R275"/>
      <c r="S275"/>
      <c r="T275"/>
    </row>
    <row r="276" spans="16:20">
      <c r="P276"/>
      <c r="Q276"/>
      <c r="R276"/>
      <c r="S276"/>
      <c r="T276"/>
    </row>
  </sheetData>
  <mergeCells count="242">
    <mergeCell ref="AD251:AE251"/>
    <mergeCell ref="B250:C250"/>
    <mergeCell ref="G250:H250"/>
    <mergeCell ref="L250:M250"/>
    <mergeCell ref="G245:H245"/>
    <mergeCell ref="I245:J245"/>
    <mergeCell ref="L245:M245"/>
    <mergeCell ref="N245:O245"/>
    <mergeCell ref="Q245:R245"/>
    <mergeCell ref="E251:F251"/>
    <mergeCell ref="G251:H251"/>
    <mergeCell ref="J251:K251"/>
    <mergeCell ref="L251:M251"/>
    <mergeCell ref="O251:P251"/>
    <mergeCell ref="Q251:R251"/>
    <mergeCell ref="T251:U251"/>
    <mergeCell ref="V251:W251"/>
    <mergeCell ref="Y251:Z251"/>
    <mergeCell ref="Q249:R249"/>
    <mergeCell ref="T249:U249"/>
    <mergeCell ref="V249:W249"/>
    <mergeCell ref="Y249:Z249"/>
    <mergeCell ref="AA249:AB249"/>
    <mergeCell ref="AD247:AE247"/>
    <mergeCell ref="A184:A198"/>
    <mergeCell ref="B184:B198"/>
    <mergeCell ref="G184:G198"/>
    <mergeCell ref="L184:L198"/>
    <mergeCell ref="Q184:Q198"/>
    <mergeCell ref="V184:V198"/>
    <mergeCell ref="AF184:AF198"/>
    <mergeCell ref="A199:A213"/>
    <mergeCell ref="A230:A245"/>
    <mergeCell ref="B245:C245"/>
    <mergeCell ref="D245:E245"/>
    <mergeCell ref="A154:A168"/>
    <mergeCell ref="B154:B168"/>
    <mergeCell ref="G154:G168"/>
    <mergeCell ref="L154:L168"/>
    <mergeCell ref="Q154:Q168"/>
    <mergeCell ref="V154:V168"/>
    <mergeCell ref="AA154:AA168"/>
    <mergeCell ref="AF154:AF168"/>
    <mergeCell ref="A214:A229"/>
    <mergeCell ref="B229:C229"/>
    <mergeCell ref="D229:E229"/>
    <mergeCell ref="N229:O229"/>
    <mergeCell ref="Q229:R229"/>
    <mergeCell ref="S229:T229"/>
    <mergeCell ref="A169:A183"/>
    <mergeCell ref="B169:B183"/>
    <mergeCell ref="G169:G183"/>
    <mergeCell ref="L169:L183"/>
    <mergeCell ref="Q169:Q183"/>
    <mergeCell ref="B199:B213"/>
    <mergeCell ref="G199:G213"/>
    <mergeCell ref="L199:L213"/>
    <mergeCell ref="Q199:Q213"/>
    <mergeCell ref="V199:V213"/>
    <mergeCell ref="A109:A123"/>
    <mergeCell ref="B109:B123"/>
    <mergeCell ref="G109:G123"/>
    <mergeCell ref="L109:L123"/>
    <mergeCell ref="Q109:Q123"/>
    <mergeCell ref="V109:V123"/>
    <mergeCell ref="AA109:AA123"/>
    <mergeCell ref="B139:B153"/>
    <mergeCell ref="G139:G153"/>
    <mergeCell ref="L139:L153"/>
    <mergeCell ref="Q139:Q153"/>
    <mergeCell ref="V139:V153"/>
    <mergeCell ref="AA139:AA153"/>
    <mergeCell ref="A124:A138"/>
    <mergeCell ref="B124:B138"/>
    <mergeCell ref="G124:G138"/>
    <mergeCell ref="L124:L138"/>
    <mergeCell ref="Q124:Q138"/>
    <mergeCell ref="V124:V138"/>
    <mergeCell ref="AA124:AA138"/>
    <mergeCell ref="A139:A153"/>
    <mergeCell ref="A1:AJ1"/>
    <mergeCell ref="AF2:AG2"/>
    <mergeCell ref="V2:W2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B2:C2"/>
    <mergeCell ref="G2:H2"/>
    <mergeCell ref="L2:M2"/>
    <mergeCell ref="Q2:R2"/>
    <mergeCell ref="Q4:Q18"/>
    <mergeCell ref="AF19:AF33"/>
    <mergeCell ref="AF34:AF48"/>
    <mergeCell ref="A4:A18"/>
    <mergeCell ref="B4:B18"/>
    <mergeCell ref="A2:A3"/>
    <mergeCell ref="A64:A78"/>
    <mergeCell ref="B64:B78"/>
    <mergeCell ref="G64:G78"/>
    <mergeCell ref="L64:L78"/>
    <mergeCell ref="Q64:Q78"/>
    <mergeCell ref="V64:V78"/>
    <mergeCell ref="A19:A33"/>
    <mergeCell ref="B19:B33"/>
    <mergeCell ref="G19:G33"/>
    <mergeCell ref="L19:L33"/>
    <mergeCell ref="Q19:Q33"/>
    <mergeCell ref="V19:V33"/>
    <mergeCell ref="G4:G18"/>
    <mergeCell ref="L4:L18"/>
    <mergeCell ref="V4:V18"/>
    <mergeCell ref="A79:A93"/>
    <mergeCell ref="B79:B93"/>
    <mergeCell ref="G79:G93"/>
    <mergeCell ref="AH229:AI229"/>
    <mergeCell ref="G229:H229"/>
    <mergeCell ref="I229:J229"/>
    <mergeCell ref="L229:M229"/>
    <mergeCell ref="V229:W229"/>
    <mergeCell ref="X229:Y229"/>
    <mergeCell ref="AA229:AB229"/>
    <mergeCell ref="AC229:AD229"/>
    <mergeCell ref="AF229:AG229"/>
    <mergeCell ref="L79:L93"/>
    <mergeCell ref="Q79:Q93"/>
    <mergeCell ref="V79:V93"/>
    <mergeCell ref="AA79:AA93"/>
    <mergeCell ref="AF109:AF123"/>
    <mergeCell ref="A94:A108"/>
    <mergeCell ref="B94:B108"/>
    <mergeCell ref="G94:G108"/>
    <mergeCell ref="L94:L108"/>
    <mergeCell ref="Q94:Q108"/>
    <mergeCell ref="V94:V108"/>
    <mergeCell ref="AA94:AA108"/>
    <mergeCell ref="AA4:AA18"/>
    <mergeCell ref="AF4:AF18"/>
    <mergeCell ref="AA2:AB2"/>
    <mergeCell ref="AF79:AF93"/>
    <mergeCell ref="AA184:AA198"/>
    <mergeCell ref="AF64:AF78"/>
    <mergeCell ref="AA34:AA48"/>
    <mergeCell ref="AA64:AA78"/>
    <mergeCell ref="AA19:AA33"/>
    <mergeCell ref="AF94:AF108"/>
    <mergeCell ref="AF139:AF153"/>
    <mergeCell ref="AF124:AF138"/>
    <mergeCell ref="AH245:AI245"/>
    <mergeCell ref="V246:W246"/>
    <mergeCell ref="Y246:Z246"/>
    <mergeCell ref="AA246:AB246"/>
    <mergeCell ref="AD246:AE246"/>
    <mergeCell ref="AF246:AG246"/>
    <mergeCell ref="AI246:AJ246"/>
    <mergeCell ref="Y247:Z247"/>
    <mergeCell ref="AA247:AB247"/>
    <mergeCell ref="AF247:AG247"/>
    <mergeCell ref="V169:V183"/>
    <mergeCell ref="AA169:AA183"/>
    <mergeCell ref="AF169:AF183"/>
    <mergeCell ref="S245:T245"/>
    <mergeCell ref="V245:W245"/>
    <mergeCell ref="X245:Y245"/>
    <mergeCell ref="AA245:AB245"/>
    <mergeCell ref="AC245:AD245"/>
    <mergeCell ref="AF245:AG245"/>
    <mergeCell ref="AA199:AA213"/>
    <mergeCell ref="AF199:AF213"/>
    <mergeCell ref="B246:C246"/>
    <mergeCell ref="E246:F246"/>
    <mergeCell ref="G246:H246"/>
    <mergeCell ref="J246:K246"/>
    <mergeCell ref="L246:M246"/>
    <mergeCell ref="O246:P246"/>
    <mergeCell ref="Q246:R246"/>
    <mergeCell ref="T246:U246"/>
    <mergeCell ref="B249:C249"/>
    <mergeCell ref="E249:F249"/>
    <mergeCell ref="B247:C247"/>
    <mergeCell ref="E247:F247"/>
    <mergeCell ref="G247:H247"/>
    <mergeCell ref="J247:K247"/>
    <mergeCell ref="L247:M247"/>
    <mergeCell ref="O247:P247"/>
    <mergeCell ref="B248:C248"/>
    <mergeCell ref="E248:F248"/>
    <mergeCell ref="G248:H248"/>
    <mergeCell ref="J248:K248"/>
    <mergeCell ref="L248:M248"/>
    <mergeCell ref="O248:P248"/>
    <mergeCell ref="J249:K249"/>
    <mergeCell ref="G249:H249"/>
    <mergeCell ref="Y248:Z248"/>
    <mergeCell ref="AA248:AB248"/>
    <mergeCell ref="AD248:AE248"/>
    <mergeCell ref="AF248:AG248"/>
    <mergeCell ref="AI249:AJ249"/>
    <mergeCell ref="Q250:R250"/>
    <mergeCell ref="V250:W250"/>
    <mergeCell ref="AI248:AJ248"/>
    <mergeCell ref="Q247:R247"/>
    <mergeCell ref="T247:U247"/>
    <mergeCell ref="V247:W247"/>
    <mergeCell ref="Q248:R248"/>
    <mergeCell ref="AI247:AJ247"/>
    <mergeCell ref="T248:U248"/>
    <mergeCell ref="V248:W248"/>
    <mergeCell ref="L249:M249"/>
    <mergeCell ref="O249:P249"/>
    <mergeCell ref="AF250:AG250"/>
    <mergeCell ref="B251:C251"/>
    <mergeCell ref="A257:AJ257"/>
    <mergeCell ref="A255:AJ255"/>
    <mergeCell ref="A254:AJ254"/>
    <mergeCell ref="A252:AE252"/>
    <mergeCell ref="A256:AJ256"/>
    <mergeCell ref="AA250:AB250"/>
    <mergeCell ref="AF251:AG251"/>
    <mergeCell ref="AI251:AJ251"/>
    <mergeCell ref="A253:AE253"/>
    <mergeCell ref="E250:F250"/>
    <mergeCell ref="J250:K250"/>
    <mergeCell ref="O250:P250"/>
    <mergeCell ref="T250:U250"/>
    <mergeCell ref="Y250:Z250"/>
    <mergeCell ref="AD250:AE250"/>
    <mergeCell ref="AI250:AJ250"/>
    <mergeCell ref="AD249:AE249"/>
    <mergeCell ref="AF249:AG249"/>
    <mergeCell ref="AA251:AB251"/>
    <mergeCell ref="A246:A251"/>
  </mergeCells>
  <phoneticPr fontId="2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1" firstPageNumber="18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P278"/>
  <sheetViews>
    <sheetView showZeros="0" zoomScale="55" zoomScaleNormal="55" workbookViewId="0">
      <pane ySplit="3" topLeftCell="A4" activePane="bottomLeft" state="frozen"/>
      <selection activeCell="AD41" sqref="AD41"/>
      <selection pane="bottomLeft" activeCell="O184" sqref="O184"/>
    </sheetView>
  </sheetViews>
  <sheetFormatPr defaultColWidth="9" defaultRowHeight="16.5"/>
  <cols>
    <col min="1" max="1" width="3.625" style="59" customWidth="1"/>
    <col min="2" max="2" width="5.625" style="59" hidden="1" customWidth="1"/>
    <col min="3" max="6" width="7.625" style="59" hidden="1" customWidth="1"/>
    <col min="7" max="7" width="5.625" style="59" customWidth="1"/>
    <col min="8" max="8" width="14.75" style="59" customWidth="1"/>
    <col min="9" max="11" width="7.625" style="59" customWidth="1"/>
    <col min="12" max="12" width="5.625" style="59" customWidth="1"/>
    <col min="13" max="13" width="14.75" style="59" customWidth="1"/>
    <col min="14" max="14" width="9.25" style="59" customWidth="1"/>
    <col min="15" max="16" width="7.625" style="59" customWidth="1"/>
    <col min="17" max="17" width="5.625" style="59" customWidth="1"/>
    <col min="18" max="18" width="14.75" style="59" customWidth="1"/>
    <col min="19" max="21" width="7.625" style="59" customWidth="1"/>
    <col min="22" max="22" width="5.625" style="59" customWidth="1"/>
    <col min="23" max="23" width="14.75" style="59" customWidth="1"/>
    <col min="24" max="24" width="9.625" style="59" customWidth="1"/>
    <col min="25" max="26" width="7.625" style="59" customWidth="1"/>
    <col min="27" max="27" width="5.625" style="59" customWidth="1"/>
    <col min="28" max="28" width="14.75" style="59" customWidth="1"/>
    <col min="29" max="31" width="7.625" style="59" customWidth="1"/>
    <col min="32" max="32" width="5.625" style="16" hidden="1" customWidth="1"/>
    <col min="33" max="36" width="7.625" style="16" hidden="1" customWidth="1"/>
    <col min="37" max="37" width="8.25" customWidth="1"/>
    <col min="39" max="39" width="6.25" customWidth="1"/>
    <col min="40" max="40" width="9" customWidth="1"/>
    <col min="42" max="42" width="6.25" customWidth="1"/>
    <col min="45" max="45" width="6.25" customWidth="1"/>
    <col min="47" max="47" width="9" customWidth="1"/>
    <col min="48" max="48" width="6.625" customWidth="1"/>
    <col min="51" max="51" width="6.625" customWidth="1"/>
    <col min="54" max="54" width="6.625" customWidth="1"/>
    <col min="56" max="56" width="10.625" customWidth="1"/>
    <col min="57" max="92" width="4" customWidth="1"/>
    <col min="95" max="16384" width="9" style="16"/>
  </cols>
  <sheetData>
    <row r="1" spans="1:94" s="1" customFormat="1" ht="26.25" customHeight="1" thickBot="1">
      <c r="A1" s="749" t="str">
        <f>菜單總表!$A$3&amp;+YEAR(G2)-1911&amp;+" 年 "&amp;+MONTH(G2)&amp;+" 月 "&amp;+"第"&amp;+ROUND(DAY(AA2)/7+1,0)-2&amp;+"週午餐菜單"</f>
        <v>基隆市安樂區武崙國小&amp;隆聖國小&amp;附設幼兒園學童午餐共廚群組114 年 2 月 第2週午餐菜單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  <c r="AA1" s="749"/>
      <c r="AB1" s="749"/>
      <c r="AC1" s="749"/>
      <c r="AD1" s="749"/>
      <c r="AE1" s="749"/>
      <c r="AF1" s="749"/>
      <c r="AG1" s="749"/>
      <c r="AH1" s="749"/>
      <c r="AI1" s="749"/>
      <c r="AJ1" s="749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</row>
    <row r="2" spans="1:94" s="1" customFormat="1" ht="18" customHeight="1">
      <c r="A2" s="744"/>
      <c r="B2" s="726">
        <v>44290</v>
      </c>
      <c r="C2" s="727"/>
      <c r="D2" s="293" t="s">
        <v>80</v>
      </c>
      <c r="E2" s="294"/>
      <c r="F2" s="295" t="s">
        <v>81</v>
      </c>
      <c r="G2" s="726">
        <f>第一週!G2+7</f>
        <v>45705</v>
      </c>
      <c r="H2" s="727"/>
      <c r="I2" s="296" t="s">
        <v>12</v>
      </c>
      <c r="J2" s="297">
        <v>1520</v>
      </c>
      <c r="K2" s="295" t="s">
        <v>81</v>
      </c>
      <c r="L2" s="726">
        <f>DATE(YEAR(G2),MONTH(G2),DAY(G2)+1)</f>
        <v>45706</v>
      </c>
      <c r="M2" s="727"/>
      <c r="N2" s="293" t="s">
        <v>13</v>
      </c>
      <c r="O2" s="297">
        <v>1521</v>
      </c>
      <c r="P2" s="295" t="s">
        <v>81</v>
      </c>
      <c r="Q2" s="726">
        <f>DATE(YEAR(L2),MONTH(L2),DAY(L2)+1)</f>
        <v>45707</v>
      </c>
      <c r="R2" s="727"/>
      <c r="S2" s="293" t="s">
        <v>14</v>
      </c>
      <c r="T2" s="297">
        <v>1517</v>
      </c>
      <c r="U2" s="295" t="s">
        <v>81</v>
      </c>
      <c r="V2" s="726">
        <f>DATE(YEAR(Q2),MONTH(Q2),DAY(Q2)+1)</f>
        <v>45708</v>
      </c>
      <c r="W2" s="727"/>
      <c r="X2" s="293" t="s">
        <v>15</v>
      </c>
      <c r="Y2" s="297">
        <v>1519</v>
      </c>
      <c r="Z2" s="295" t="s">
        <v>81</v>
      </c>
      <c r="AA2" s="726">
        <f>DATE(YEAR(V2),MONTH(V2),DAY(V2)+1)</f>
        <v>45709</v>
      </c>
      <c r="AB2" s="727"/>
      <c r="AC2" s="293" t="s">
        <v>82</v>
      </c>
      <c r="AD2" s="297">
        <v>1518</v>
      </c>
      <c r="AE2" s="295" t="s">
        <v>81</v>
      </c>
      <c r="AF2" s="726"/>
      <c r="AG2" s="727"/>
      <c r="AH2" s="293" t="s">
        <v>83</v>
      </c>
      <c r="AI2" s="294">
        <v>0</v>
      </c>
      <c r="AJ2" s="295" t="s">
        <v>81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</row>
    <row r="3" spans="1:94" s="1" customFormat="1" ht="18" customHeight="1" thickBot="1">
      <c r="A3" s="745"/>
      <c r="B3" s="298" t="s">
        <v>84</v>
      </c>
      <c r="C3" s="299" t="s">
        <v>85</v>
      </c>
      <c r="D3" s="299" t="s">
        <v>86</v>
      </c>
      <c r="E3" s="300" t="s">
        <v>87</v>
      </c>
      <c r="F3" s="301" t="s">
        <v>88</v>
      </c>
      <c r="G3" s="298" t="s">
        <v>84</v>
      </c>
      <c r="H3" s="302" t="s">
        <v>85</v>
      </c>
      <c r="I3" s="302" t="s">
        <v>86</v>
      </c>
      <c r="J3" s="302" t="s">
        <v>87</v>
      </c>
      <c r="K3" s="303" t="s">
        <v>88</v>
      </c>
      <c r="L3" s="298" t="s">
        <v>84</v>
      </c>
      <c r="M3" s="300" t="s">
        <v>85</v>
      </c>
      <c r="N3" s="300" t="s">
        <v>86</v>
      </c>
      <c r="O3" s="300" t="s">
        <v>87</v>
      </c>
      <c r="P3" s="301" t="s">
        <v>88</v>
      </c>
      <c r="Q3" s="298" t="s">
        <v>84</v>
      </c>
      <c r="R3" s="300" t="s">
        <v>85</v>
      </c>
      <c r="S3" s="300" t="s">
        <v>86</v>
      </c>
      <c r="T3" s="300" t="s">
        <v>87</v>
      </c>
      <c r="U3" s="301" t="s">
        <v>88</v>
      </c>
      <c r="V3" s="298" t="s">
        <v>84</v>
      </c>
      <c r="W3" s="300" t="s">
        <v>85</v>
      </c>
      <c r="X3" s="300" t="s">
        <v>86</v>
      </c>
      <c r="Y3" s="300" t="s">
        <v>87</v>
      </c>
      <c r="Z3" s="301" t="s">
        <v>88</v>
      </c>
      <c r="AA3" s="298" t="s">
        <v>84</v>
      </c>
      <c r="AB3" s="300" t="s">
        <v>85</v>
      </c>
      <c r="AC3" s="300" t="s">
        <v>86</v>
      </c>
      <c r="AD3" s="300" t="s">
        <v>87</v>
      </c>
      <c r="AE3" s="301" t="s">
        <v>88</v>
      </c>
      <c r="AF3" s="298" t="s">
        <v>84</v>
      </c>
      <c r="AG3" s="300" t="s">
        <v>85</v>
      </c>
      <c r="AH3" s="300" t="s">
        <v>86</v>
      </c>
      <c r="AI3" s="300" t="s">
        <v>87</v>
      </c>
      <c r="AJ3" s="301" t="s">
        <v>88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 s="1" customFormat="1" ht="18" customHeight="1">
      <c r="A4" s="742" t="s">
        <v>22</v>
      </c>
      <c r="B4" s="723"/>
      <c r="C4" s="85"/>
      <c r="D4" s="65"/>
      <c r="E4" s="304"/>
      <c r="F4" s="188"/>
      <c r="G4" s="720" t="s">
        <v>145</v>
      </c>
      <c r="H4" s="410" t="s">
        <v>89</v>
      </c>
      <c r="I4" s="411" t="s">
        <v>90</v>
      </c>
      <c r="J4" s="412">
        <v>143</v>
      </c>
      <c r="K4" s="413" t="s">
        <v>38</v>
      </c>
      <c r="L4" s="720" t="s">
        <v>152</v>
      </c>
      <c r="M4" s="410" t="s">
        <v>155</v>
      </c>
      <c r="N4" s="411" t="s">
        <v>90</v>
      </c>
      <c r="O4" s="412">
        <v>133</v>
      </c>
      <c r="P4" s="413" t="s">
        <v>38</v>
      </c>
      <c r="Q4" s="767" t="s">
        <v>145</v>
      </c>
      <c r="R4" s="410" t="s">
        <v>89</v>
      </c>
      <c r="S4" s="411" t="s">
        <v>90</v>
      </c>
      <c r="T4" s="412">
        <v>75</v>
      </c>
      <c r="U4" s="413" t="s">
        <v>38</v>
      </c>
      <c r="V4" s="720" t="s">
        <v>145</v>
      </c>
      <c r="W4" s="410" t="s">
        <v>89</v>
      </c>
      <c r="X4" s="411" t="s">
        <v>90</v>
      </c>
      <c r="Y4" s="412">
        <v>143</v>
      </c>
      <c r="Z4" s="413" t="s">
        <v>38</v>
      </c>
      <c r="AA4" s="720" t="s">
        <v>145</v>
      </c>
      <c r="AB4" s="410" t="s">
        <v>89</v>
      </c>
      <c r="AC4" s="411" t="s">
        <v>90</v>
      </c>
      <c r="AD4" s="412">
        <v>143</v>
      </c>
      <c r="AE4" s="413" t="s">
        <v>38</v>
      </c>
      <c r="AF4" s="723"/>
      <c r="AG4" s="85"/>
      <c r="AH4" s="65"/>
      <c r="AI4" s="304"/>
      <c r="AJ4" s="188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 s="1" customFormat="1" ht="18" customHeight="1" thickBot="1">
      <c r="A5" s="743"/>
      <c r="B5" s="724"/>
      <c r="C5" s="93"/>
      <c r="D5" s="94"/>
      <c r="E5" s="219"/>
      <c r="F5" s="220"/>
      <c r="G5" s="721"/>
      <c r="H5" s="414"/>
      <c r="I5" s="415"/>
      <c r="J5" s="416"/>
      <c r="K5" s="417"/>
      <c r="L5" s="721"/>
      <c r="M5" s="414" t="s">
        <v>153</v>
      </c>
      <c r="N5" s="415" t="s">
        <v>90</v>
      </c>
      <c r="O5" s="416">
        <v>10</v>
      </c>
      <c r="P5" s="417" t="s">
        <v>38</v>
      </c>
      <c r="Q5" s="768"/>
      <c r="R5" s="414"/>
      <c r="S5" s="415"/>
      <c r="T5" s="416"/>
      <c r="U5" s="417"/>
      <c r="V5" s="721"/>
      <c r="W5" s="414"/>
      <c r="X5" s="415"/>
      <c r="Y5" s="416"/>
      <c r="Z5" s="417"/>
      <c r="AA5" s="721"/>
      <c r="AB5" s="414"/>
      <c r="AC5" s="415"/>
      <c r="AD5" s="416"/>
      <c r="AE5" s="417"/>
      <c r="AF5" s="724"/>
      <c r="AG5" s="93"/>
      <c r="AH5" s="94"/>
      <c r="AI5" s="219"/>
      <c r="AJ5" s="220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 s="1" customFormat="1" ht="18" hidden="1" customHeight="1">
      <c r="A6" s="743"/>
      <c r="B6" s="724"/>
      <c r="C6" s="93"/>
      <c r="D6" s="94"/>
      <c r="E6" s="219"/>
      <c r="F6" s="220"/>
      <c r="G6" s="721"/>
      <c r="H6" s="418"/>
      <c r="I6" s="419"/>
      <c r="J6" s="420"/>
      <c r="K6" s="421"/>
      <c r="L6" s="721"/>
      <c r="M6" s="418"/>
      <c r="N6" s="419"/>
      <c r="O6" s="420"/>
      <c r="P6" s="421"/>
      <c r="Q6" s="768"/>
      <c r="R6" s="418"/>
      <c r="S6" s="419"/>
      <c r="T6" s="420"/>
      <c r="U6" s="422"/>
      <c r="V6" s="721"/>
      <c r="W6" s="418"/>
      <c r="X6" s="419"/>
      <c r="Y6" s="420"/>
      <c r="Z6" s="421"/>
      <c r="AA6" s="721"/>
      <c r="AB6" s="418"/>
      <c r="AC6" s="419"/>
      <c r="AD6" s="420"/>
      <c r="AE6" s="421"/>
      <c r="AF6" s="724"/>
      <c r="AG6" s="93"/>
      <c r="AH6" s="94"/>
      <c r="AI6" s="219"/>
      <c r="AJ6" s="220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s="1" customFormat="1" ht="18" hidden="1" customHeight="1">
      <c r="A7" s="743"/>
      <c r="B7" s="724"/>
      <c r="C7" s="93"/>
      <c r="D7" s="94"/>
      <c r="E7" s="219"/>
      <c r="F7" s="220"/>
      <c r="G7" s="721"/>
      <c r="H7" s="418"/>
      <c r="I7" s="419"/>
      <c r="J7" s="420"/>
      <c r="K7" s="421"/>
      <c r="L7" s="721"/>
      <c r="M7" s="418"/>
      <c r="N7" s="419"/>
      <c r="O7" s="420"/>
      <c r="P7" s="421"/>
      <c r="Q7" s="768"/>
      <c r="R7" s="418"/>
      <c r="S7" s="419"/>
      <c r="T7" s="420"/>
      <c r="U7" s="422"/>
      <c r="V7" s="721"/>
      <c r="W7" s="418"/>
      <c r="X7" s="419"/>
      <c r="Y7" s="420"/>
      <c r="Z7" s="421"/>
      <c r="AA7" s="721"/>
      <c r="AB7" s="418"/>
      <c r="AC7" s="419"/>
      <c r="AD7" s="420"/>
      <c r="AE7" s="421"/>
      <c r="AF7" s="724"/>
      <c r="AG7" s="93"/>
      <c r="AH7" s="94"/>
      <c r="AI7" s="219"/>
      <c r="AJ7" s="220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s="1" customFormat="1" ht="18" hidden="1" customHeight="1">
      <c r="A8" s="743"/>
      <c r="B8" s="724"/>
      <c r="C8" s="93"/>
      <c r="D8" s="94"/>
      <c r="E8" s="219"/>
      <c r="F8" s="220"/>
      <c r="G8" s="721"/>
      <c r="H8" s="418"/>
      <c r="I8" s="419"/>
      <c r="J8" s="420"/>
      <c r="K8" s="421"/>
      <c r="L8" s="721"/>
      <c r="M8" s="418"/>
      <c r="N8" s="419"/>
      <c r="O8" s="420"/>
      <c r="P8" s="421"/>
      <c r="Q8" s="768"/>
      <c r="R8" s="418"/>
      <c r="S8" s="419"/>
      <c r="T8" s="420"/>
      <c r="U8" s="422"/>
      <c r="V8" s="721"/>
      <c r="W8" s="418"/>
      <c r="X8" s="419"/>
      <c r="Y8" s="420"/>
      <c r="Z8" s="421"/>
      <c r="AA8" s="721"/>
      <c r="AB8" s="418"/>
      <c r="AC8" s="419"/>
      <c r="AD8" s="420"/>
      <c r="AE8" s="421"/>
      <c r="AF8" s="724"/>
      <c r="AG8" s="93"/>
      <c r="AH8" s="94"/>
      <c r="AI8" s="219"/>
      <c r="AJ8" s="220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s="1" customFormat="1" ht="18" hidden="1" customHeight="1">
      <c r="A9" s="743"/>
      <c r="B9" s="724"/>
      <c r="C9" s="93"/>
      <c r="D9" s="94"/>
      <c r="E9" s="219"/>
      <c r="F9" s="220"/>
      <c r="G9" s="721"/>
      <c r="H9" s="418"/>
      <c r="I9" s="419"/>
      <c r="J9" s="420"/>
      <c r="K9" s="421"/>
      <c r="L9" s="721"/>
      <c r="M9" s="418"/>
      <c r="N9" s="419"/>
      <c r="O9" s="420"/>
      <c r="P9" s="421"/>
      <c r="Q9" s="768"/>
      <c r="R9" s="418"/>
      <c r="S9" s="419"/>
      <c r="T9" s="420"/>
      <c r="U9" s="422"/>
      <c r="V9" s="721"/>
      <c r="W9" s="418"/>
      <c r="X9" s="419"/>
      <c r="Y9" s="420"/>
      <c r="Z9" s="421"/>
      <c r="AA9" s="721"/>
      <c r="AB9" s="418"/>
      <c r="AC9" s="419"/>
      <c r="AD9" s="420"/>
      <c r="AE9" s="421"/>
      <c r="AF9" s="724"/>
      <c r="AG9" s="93"/>
      <c r="AH9" s="94"/>
      <c r="AI9" s="219"/>
      <c r="AJ9" s="220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 s="1" customFormat="1" ht="18" hidden="1" customHeight="1">
      <c r="A10" s="743"/>
      <c r="B10" s="724"/>
      <c r="C10" s="93"/>
      <c r="D10" s="94"/>
      <c r="E10" s="219"/>
      <c r="F10" s="220"/>
      <c r="G10" s="721"/>
      <c r="H10" s="418"/>
      <c r="I10" s="419"/>
      <c r="J10" s="420"/>
      <c r="K10" s="421"/>
      <c r="L10" s="721"/>
      <c r="M10" s="418"/>
      <c r="N10" s="419"/>
      <c r="O10" s="420"/>
      <c r="P10" s="421"/>
      <c r="Q10" s="768"/>
      <c r="R10" s="418"/>
      <c r="S10" s="419"/>
      <c r="T10" s="420"/>
      <c r="U10" s="422"/>
      <c r="V10" s="721"/>
      <c r="W10" s="418"/>
      <c r="X10" s="419"/>
      <c r="Y10" s="420"/>
      <c r="Z10" s="421"/>
      <c r="AA10" s="721"/>
      <c r="AB10" s="418"/>
      <c r="AC10" s="419"/>
      <c r="AD10" s="420"/>
      <c r="AE10" s="421"/>
      <c r="AF10" s="724"/>
      <c r="AG10" s="93"/>
      <c r="AH10" s="94"/>
      <c r="AI10" s="219"/>
      <c r="AJ10" s="22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 s="1" customFormat="1" ht="18" hidden="1" customHeight="1">
      <c r="A11" s="743"/>
      <c r="B11" s="724"/>
      <c r="C11" s="93"/>
      <c r="D11" s="94"/>
      <c r="E11" s="219"/>
      <c r="F11" s="220"/>
      <c r="G11" s="721"/>
      <c r="H11" s="418"/>
      <c r="I11" s="419"/>
      <c r="J11" s="420"/>
      <c r="K11" s="421"/>
      <c r="L11" s="721"/>
      <c r="M11" s="418"/>
      <c r="N11" s="419"/>
      <c r="O11" s="420"/>
      <c r="P11" s="421"/>
      <c r="Q11" s="768"/>
      <c r="R11" s="418"/>
      <c r="S11" s="419"/>
      <c r="T11" s="420"/>
      <c r="U11" s="422"/>
      <c r="V11" s="721"/>
      <c r="W11" s="418"/>
      <c r="X11" s="419"/>
      <c r="Y11" s="420"/>
      <c r="Z11" s="421"/>
      <c r="AA11" s="721"/>
      <c r="AB11" s="418"/>
      <c r="AC11" s="419"/>
      <c r="AD11" s="420"/>
      <c r="AE11" s="421"/>
      <c r="AF11" s="724"/>
      <c r="AG11" s="93"/>
      <c r="AH11" s="94"/>
      <c r="AI11" s="219"/>
      <c r="AJ11" s="220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 s="1" customFormat="1" ht="18" hidden="1" customHeight="1">
      <c r="A12" s="743"/>
      <c r="B12" s="724"/>
      <c r="C12" s="93"/>
      <c r="D12" s="94"/>
      <c r="E12" s="219"/>
      <c r="F12" s="220"/>
      <c r="G12" s="721"/>
      <c r="H12" s="418"/>
      <c r="I12" s="419"/>
      <c r="J12" s="420"/>
      <c r="K12" s="421"/>
      <c r="L12" s="721"/>
      <c r="M12" s="418"/>
      <c r="N12" s="419"/>
      <c r="O12" s="420"/>
      <c r="P12" s="421"/>
      <c r="Q12" s="768"/>
      <c r="R12" s="418"/>
      <c r="S12" s="419"/>
      <c r="T12" s="420"/>
      <c r="U12" s="422"/>
      <c r="V12" s="721"/>
      <c r="W12" s="418"/>
      <c r="X12" s="419"/>
      <c r="Y12" s="420"/>
      <c r="Z12" s="421"/>
      <c r="AA12" s="721"/>
      <c r="AB12" s="418"/>
      <c r="AC12" s="419"/>
      <c r="AD12" s="420"/>
      <c r="AE12" s="421"/>
      <c r="AF12" s="724"/>
      <c r="AG12" s="93"/>
      <c r="AH12" s="94"/>
      <c r="AI12" s="219"/>
      <c r="AJ12" s="220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 s="1" customFormat="1" ht="18" hidden="1" customHeight="1">
      <c r="A13" s="743"/>
      <c r="B13" s="724"/>
      <c r="C13" s="93"/>
      <c r="D13" s="94"/>
      <c r="E13" s="219"/>
      <c r="F13" s="220"/>
      <c r="G13" s="721"/>
      <c r="H13" s="418"/>
      <c r="I13" s="419"/>
      <c r="J13" s="420"/>
      <c r="K13" s="421"/>
      <c r="L13" s="721"/>
      <c r="M13" s="418"/>
      <c r="N13" s="419"/>
      <c r="O13" s="420"/>
      <c r="P13" s="421"/>
      <c r="Q13" s="768"/>
      <c r="R13" s="418"/>
      <c r="S13" s="419"/>
      <c r="T13" s="420"/>
      <c r="U13" s="422"/>
      <c r="V13" s="721"/>
      <c r="W13" s="418"/>
      <c r="X13" s="419"/>
      <c r="Y13" s="420"/>
      <c r="Z13" s="421"/>
      <c r="AA13" s="721"/>
      <c r="AB13" s="418"/>
      <c r="AC13" s="419"/>
      <c r="AD13" s="420"/>
      <c r="AE13" s="421"/>
      <c r="AF13" s="724"/>
      <c r="AG13" s="93"/>
      <c r="AH13" s="94"/>
      <c r="AI13" s="219"/>
      <c r="AJ13" s="220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 s="1" customFormat="1" ht="18" hidden="1" customHeight="1">
      <c r="A14" s="743"/>
      <c r="B14" s="724"/>
      <c r="C14" s="93"/>
      <c r="D14" s="94"/>
      <c r="E14" s="219"/>
      <c r="F14" s="220"/>
      <c r="G14" s="721"/>
      <c r="H14" s="418"/>
      <c r="I14" s="419"/>
      <c r="J14" s="420"/>
      <c r="K14" s="421"/>
      <c r="L14" s="721"/>
      <c r="M14" s="418"/>
      <c r="N14" s="419"/>
      <c r="O14" s="420"/>
      <c r="P14" s="421"/>
      <c r="Q14" s="768"/>
      <c r="R14" s="418"/>
      <c r="S14" s="419"/>
      <c r="T14" s="420"/>
      <c r="U14" s="422"/>
      <c r="V14" s="721"/>
      <c r="W14" s="418"/>
      <c r="X14" s="419"/>
      <c r="Y14" s="420"/>
      <c r="Z14" s="421"/>
      <c r="AA14" s="721"/>
      <c r="AB14" s="418"/>
      <c r="AC14" s="419"/>
      <c r="AD14" s="420"/>
      <c r="AE14" s="421"/>
      <c r="AF14" s="724"/>
      <c r="AG14" s="93"/>
      <c r="AH14" s="94"/>
      <c r="AI14" s="219"/>
      <c r="AJ14" s="220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 s="1" customFormat="1" ht="18" hidden="1" customHeight="1">
      <c r="A15" s="743"/>
      <c r="B15" s="724"/>
      <c r="C15" s="93"/>
      <c r="D15" s="94"/>
      <c r="E15" s="219"/>
      <c r="F15" s="220"/>
      <c r="G15" s="721"/>
      <c r="H15" s="418"/>
      <c r="I15" s="419"/>
      <c r="J15" s="420"/>
      <c r="K15" s="421"/>
      <c r="L15" s="721"/>
      <c r="M15" s="418"/>
      <c r="N15" s="419"/>
      <c r="O15" s="420"/>
      <c r="P15" s="421"/>
      <c r="Q15" s="768"/>
      <c r="R15" s="418"/>
      <c r="S15" s="419"/>
      <c r="T15" s="420"/>
      <c r="U15" s="422"/>
      <c r="V15" s="721"/>
      <c r="W15" s="418"/>
      <c r="X15" s="419"/>
      <c r="Y15" s="420"/>
      <c r="Z15" s="421"/>
      <c r="AA15" s="721"/>
      <c r="AB15" s="418"/>
      <c r="AC15" s="419"/>
      <c r="AD15" s="420"/>
      <c r="AE15" s="421"/>
      <c r="AF15" s="724"/>
      <c r="AG15" s="93"/>
      <c r="AH15" s="94"/>
      <c r="AI15" s="219"/>
      <c r="AJ15" s="220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s="1" customFormat="1" ht="18" hidden="1" customHeight="1">
      <c r="A16" s="743"/>
      <c r="B16" s="724"/>
      <c r="C16" s="93"/>
      <c r="D16" s="94"/>
      <c r="E16" s="219"/>
      <c r="F16" s="220"/>
      <c r="G16" s="721"/>
      <c r="H16" s="418"/>
      <c r="I16" s="419"/>
      <c r="J16" s="420"/>
      <c r="K16" s="421"/>
      <c r="L16" s="721"/>
      <c r="M16" s="418"/>
      <c r="N16" s="419"/>
      <c r="O16" s="420"/>
      <c r="P16" s="421"/>
      <c r="Q16" s="768"/>
      <c r="R16" s="418"/>
      <c r="S16" s="419"/>
      <c r="T16" s="420"/>
      <c r="U16" s="422"/>
      <c r="V16" s="721"/>
      <c r="W16" s="418"/>
      <c r="X16" s="419"/>
      <c r="Y16" s="420"/>
      <c r="Z16" s="421"/>
      <c r="AA16" s="721"/>
      <c r="AB16" s="418"/>
      <c r="AC16" s="419"/>
      <c r="AD16" s="420"/>
      <c r="AE16" s="421"/>
      <c r="AF16" s="724"/>
      <c r="AG16" s="93"/>
      <c r="AH16" s="94"/>
      <c r="AI16" s="219"/>
      <c r="AJ16" s="220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 s="1" customFormat="1" ht="18" hidden="1" customHeight="1">
      <c r="A17" s="743"/>
      <c r="B17" s="724"/>
      <c r="C17" s="93"/>
      <c r="D17" s="94"/>
      <c r="E17" s="219"/>
      <c r="F17" s="220"/>
      <c r="G17" s="721"/>
      <c r="H17" s="418"/>
      <c r="I17" s="419"/>
      <c r="J17" s="420"/>
      <c r="K17" s="421"/>
      <c r="L17" s="721"/>
      <c r="M17" s="418"/>
      <c r="N17" s="419"/>
      <c r="O17" s="420"/>
      <c r="P17" s="421"/>
      <c r="Q17" s="768"/>
      <c r="R17" s="418"/>
      <c r="S17" s="419"/>
      <c r="T17" s="420"/>
      <c r="U17" s="422"/>
      <c r="V17" s="721"/>
      <c r="W17" s="418"/>
      <c r="X17" s="419"/>
      <c r="Y17" s="420"/>
      <c r="Z17" s="421"/>
      <c r="AA17" s="721"/>
      <c r="AB17" s="418"/>
      <c r="AC17" s="419"/>
      <c r="AD17" s="420"/>
      <c r="AE17" s="421"/>
      <c r="AF17" s="724"/>
      <c r="AG17" s="93"/>
      <c r="AH17" s="94"/>
      <c r="AI17" s="219"/>
      <c r="AJ17" s="220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 s="1" customFormat="1" ht="18" hidden="1" customHeight="1">
      <c r="A18" s="743"/>
      <c r="B18" s="725"/>
      <c r="C18" s="96"/>
      <c r="D18" s="95"/>
      <c r="E18" s="221"/>
      <c r="F18" s="190"/>
      <c r="G18" s="722"/>
      <c r="H18" s="423"/>
      <c r="I18" s="415"/>
      <c r="J18" s="416"/>
      <c r="K18" s="424"/>
      <c r="L18" s="722"/>
      <c r="M18" s="423"/>
      <c r="N18" s="415"/>
      <c r="O18" s="416"/>
      <c r="P18" s="424"/>
      <c r="Q18" s="769"/>
      <c r="R18" s="423"/>
      <c r="S18" s="415"/>
      <c r="T18" s="416"/>
      <c r="U18" s="417"/>
      <c r="V18" s="722"/>
      <c r="W18" s="423"/>
      <c r="X18" s="415"/>
      <c r="Y18" s="416"/>
      <c r="Z18" s="424"/>
      <c r="AA18" s="722"/>
      <c r="AB18" s="423"/>
      <c r="AC18" s="415"/>
      <c r="AD18" s="416"/>
      <c r="AE18" s="424"/>
      <c r="AF18" s="725"/>
      <c r="AG18" s="96"/>
      <c r="AH18" s="95"/>
      <c r="AI18" s="221"/>
      <c r="AJ18" s="190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s="1" customFormat="1" ht="18" hidden="1" customHeight="1">
      <c r="A19" s="731" t="s">
        <v>91</v>
      </c>
      <c r="B19" s="705"/>
      <c r="C19" s="281"/>
      <c r="D19" s="282"/>
      <c r="E19" s="305"/>
      <c r="F19" s="306"/>
      <c r="G19" s="702"/>
      <c r="H19" s="418"/>
      <c r="I19" s="418"/>
      <c r="J19" s="425"/>
      <c r="K19" s="45"/>
      <c r="L19" s="702"/>
      <c r="M19" s="418"/>
      <c r="N19" s="418"/>
      <c r="O19" s="425"/>
      <c r="P19" s="426"/>
      <c r="Q19" s="702"/>
      <c r="R19" s="418"/>
      <c r="S19" s="419"/>
      <c r="T19" s="425"/>
      <c r="U19" s="45"/>
      <c r="V19" s="702"/>
      <c r="W19" s="418"/>
      <c r="X19" s="418"/>
      <c r="Y19" s="425"/>
      <c r="Z19" s="45"/>
      <c r="AA19" s="702"/>
      <c r="AB19" s="418"/>
      <c r="AC19" s="418"/>
      <c r="AD19" s="425"/>
      <c r="AE19" s="45"/>
      <c r="AF19" s="705"/>
      <c r="AG19" s="307"/>
      <c r="AH19" s="279"/>
      <c r="AI19" s="308"/>
      <c r="AJ19" s="306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 s="1" customFormat="1" ht="18" hidden="1" customHeight="1">
      <c r="A20" s="732"/>
      <c r="B20" s="706"/>
      <c r="C20" s="283"/>
      <c r="D20" s="69"/>
      <c r="E20" s="309"/>
      <c r="F20" s="217"/>
      <c r="G20" s="703"/>
      <c r="H20" s="418"/>
      <c r="I20" s="418"/>
      <c r="J20" s="425"/>
      <c r="K20" s="49"/>
      <c r="L20" s="703"/>
      <c r="M20" s="418"/>
      <c r="N20" s="418"/>
      <c r="O20" s="425"/>
      <c r="P20" s="53"/>
      <c r="Q20" s="703"/>
      <c r="R20" s="418"/>
      <c r="S20" s="419"/>
      <c r="T20" s="425"/>
      <c r="U20" s="49"/>
      <c r="V20" s="703"/>
      <c r="W20" s="418"/>
      <c r="X20" s="418"/>
      <c r="Y20" s="425"/>
      <c r="Z20" s="49"/>
      <c r="AA20" s="703"/>
      <c r="AB20" s="418"/>
      <c r="AC20" s="418"/>
      <c r="AD20" s="425"/>
      <c r="AE20" s="49"/>
      <c r="AF20" s="706"/>
      <c r="AG20" s="310"/>
      <c r="AH20" s="280"/>
      <c r="AI20" s="311"/>
      <c r="AJ20" s="217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 s="1" customFormat="1" ht="18" hidden="1" customHeight="1">
      <c r="A21" s="732"/>
      <c r="B21" s="706"/>
      <c r="C21" s="283"/>
      <c r="D21" s="69"/>
      <c r="E21" s="309"/>
      <c r="F21" s="217"/>
      <c r="G21" s="703"/>
      <c r="H21" s="418"/>
      <c r="I21" s="418"/>
      <c r="J21" s="425"/>
      <c r="K21" s="49"/>
      <c r="L21" s="703"/>
      <c r="M21" s="418"/>
      <c r="N21" s="418"/>
      <c r="O21" s="425"/>
      <c r="P21" s="53"/>
      <c r="Q21" s="703"/>
      <c r="R21" s="418"/>
      <c r="S21" s="419"/>
      <c r="T21" s="425"/>
      <c r="U21" s="49"/>
      <c r="V21" s="703"/>
      <c r="W21" s="418"/>
      <c r="X21" s="418"/>
      <c r="Y21" s="425"/>
      <c r="Z21" s="49"/>
      <c r="AA21" s="703"/>
      <c r="AB21" s="418"/>
      <c r="AC21" s="418"/>
      <c r="AD21" s="425"/>
      <c r="AE21" s="49"/>
      <c r="AF21" s="706"/>
      <c r="AG21" s="310"/>
      <c r="AH21" s="280"/>
      <c r="AI21" s="311"/>
      <c r="AJ21" s="217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 s="1" customFormat="1" ht="18" hidden="1" customHeight="1">
      <c r="A22" s="732"/>
      <c r="B22" s="706"/>
      <c r="C22" s="283"/>
      <c r="D22" s="69"/>
      <c r="E22" s="309"/>
      <c r="F22" s="217"/>
      <c r="G22" s="703"/>
      <c r="H22" s="418"/>
      <c r="I22" s="418"/>
      <c r="J22" s="425"/>
      <c r="K22" s="49"/>
      <c r="L22" s="703"/>
      <c r="M22" s="418"/>
      <c r="N22" s="418"/>
      <c r="O22" s="425"/>
      <c r="P22" s="53"/>
      <c r="Q22" s="703"/>
      <c r="R22" s="418"/>
      <c r="S22" s="419"/>
      <c r="T22" s="425"/>
      <c r="U22" s="49"/>
      <c r="V22" s="703"/>
      <c r="W22" s="418"/>
      <c r="X22" s="418"/>
      <c r="Y22" s="425"/>
      <c r="Z22" s="49"/>
      <c r="AA22" s="703"/>
      <c r="AB22" s="418"/>
      <c r="AC22" s="418"/>
      <c r="AD22" s="425"/>
      <c r="AE22" s="49"/>
      <c r="AF22" s="706"/>
      <c r="AG22" s="310"/>
      <c r="AH22" s="280"/>
      <c r="AI22" s="311"/>
      <c r="AJ22" s="217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 s="1" customFormat="1" ht="18" hidden="1" customHeight="1">
      <c r="A23" s="732"/>
      <c r="B23" s="706"/>
      <c r="C23" s="283"/>
      <c r="D23" s="69"/>
      <c r="E23" s="309"/>
      <c r="F23" s="217"/>
      <c r="G23" s="703"/>
      <c r="H23" s="418"/>
      <c r="I23" s="418"/>
      <c r="J23" s="425"/>
      <c r="K23" s="49"/>
      <c r="L23" s="703"/>
      <c r="M23" s="418"/>
      <c r="N23" s="418"/>
      <c r="O23" s="425"/>
      <c r="P23" s="53"/>
      <c r="Q23" s="703"/>
      <c r="R23" s="418"/>
      <c r="S23" s="419"/>
      <c r="T23" s="425"/>
      <c r="U23" s="49"/>
      <c r="V23" s="703"/>
      <c r="W23" s="418"/>
      <c r="X23" s="418"/>
      <c r="Y23" s="425"/>
      <c r="Z23" s="49"/>
      <c r="AA23" s="703"/>
      <c r="AB23" s="418"/>
      <c r="AC23" s="418"/>
      <c r="AD23" s="425"/>
      <c r="AE23" s="49"/>
      <c r="AF23" s="706"/>
      <c r="AG23" s="310"/>
      <c r="AH23" s="280"/>
      <c r="AI23" s="311"/>
      <c r="AJ23" s="217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 s="1" customFormat="1" ht="18" hidden="1" customHeight="1">
      <c r="A24" s="732"/>
      <c r="B24" s="706"/>
      <c r="C24" s="283"/>
      <c r="D24" s="69"/>
      <c r="E24" s="309"/>
      <c r="F24" s="217"/>
      <c r="G24" s="703"/>
      <c r="H24" s="418"/>
      <c r="I24" s="418"/>
      <c r="J24" s="425"/>
      <c r="K24" s="49"/>
      <c r="L24" s="703"/>
      <c r="M24" s="418"/>
      <c r="N24" s="418"/>
      <c r="O24" s="425"/>
      <c r="P24" s="53"/>
      <c r="Q24" s="703"/>
      <c r="R24" s="418"/>
      <c r="S24" s="419"/>
      <c r="T24" s="425"/>
      <c r="U24" s="49"/>
      <c r="V24" s="703"/>
      <c r="W24" s="418"/>
      <c r="X24" s="418"/>
      <c r="Y24" s="425"/>
      <c r="Z24" s="49"/>
      <c r="AA24" s="703"/>
      <c r="AB24" s="418"/>
      <c r="AC24" s="418"/>
      <c r="AD24" s="425"/>
      <c r="AE24" s="49"/>
      <c r="AF24" s="706"/>
      <c r="AG24" s="310"/>
      <c r="AH24" s="280"/>
      <c r="AI24" s="311"/>
      <c r="AJ24" s="217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 s="1" customFormat="1" ht="18" hidden="1" customHeight="1">
      <c r="A25" s="732"/>
      <c r="B25" s="706"/>
      <c r="C25" s="283"/>
      <c r="D25" s="69"/>
      <c r="E25" s="309"/>
      <c r="F25" s="217"/>
      <c r="G25" s="703"/>
      <c r="H25" s="418"/>
      <c r="I25" s="418"/>
      <c r="J25" s="425"/>
      <c r="K25" s="49"/>
      <c r="L25" s="703"/>
      <c r="M25" s="418"/>
      <c r="N25" s="418"/>
      <c r="O25" s="425"/>
      <c r="P25" s="53"/>
      <c r="Q25" s="703"/>
      <c r="R25" s="418"/>
      <c r="S25" s="419"/>
      <c r="T25" s="425"/>
      <c r="U25" s="49"/>
      <c r="V25" s="703"/>
      <c r="W25" s="418"/>
      <c r="X25" s="418"/>
      <c r="Y25" s="425"/>
      <c r="Z25" s="49"/>
      <c r="AA25" s="703"/>
      <c r="AB25" s="418"/>
      <c r="AC25" s="418"/>
      <c r="AD25" s="425"/>
      <c r="AE25" s="49"/>
      <c r="AF25" s="706"/>
      <c r="AG25" s="310"/>
      <c r="AH25" s="280"/>
      <c r="AI25" s="311"/>
      <c r="AJ25" s="217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 s="1" customFormat="1" ht="18" hidden="1" customHeight="1">
      <c r="A26" s="732"/>
      <c r="B26" s="706"/>
      <c r="C26" s="283"/>
      <c r="D26" s="69"/>
      <c r="E26" s="309"/>
      <c r="F26" s="217"/>
      <c r="G26" s="703"/>
      <c r="H26" s="418"/>
      <c r="I26" s="418"/>
      <c r="J26" s="425"/>
      <c r="K26" s="49"/>
      <c r="L26" s="703"/>
      <c r="M26" s="418"/>
      <c r="N26" s="418"/>
      <c r="O26" s="425"/>
      <c r="P26" s="53"/>
      <c r="Q26" s="703"/>
      <c r="R26" s="418"/>
      <c r="S26" s="419"/>
      <c r="T26" s="425"/>
      <c r="U26" s="49"/>
      <c r="V26" s="703"/>
      <c r="W26" s="418"/>
      <c r="X26" s="418"/>
      <c r="Y26" s="425"/>
      <c r="Z26" s="49"/>
      <c r="AA26" s="703"/>
      <c r="AB26" s="418"/>
      <c r="AC26" s="418"/>
      <c r="AD26" s="425"/>
      <c r="AE26" s="49"/>
      <c r="AF26" s="706"/>
      <c r="AG26" s="310"/>
      <c r="AH26" s="280"/>
      <c r="AI26" s="311"/>
      <c r="AJ26" s="217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s="1" customFormat="1" ht="18" hidden="1" customHeight="1">
      <c r="A27" s="732"/>
      <c r="B27" s="706"/>
      <c r="C27" s="283"/>
      <c r="D27" s="69"/>
      <c r="E27" s="309"/>
      <c r="F27" s="217"/>
      <c r="G27" s="703"/>
      <c r="H27" s="418"/>
      <c r="I27" s="418"/>
      <c r="J27" s="425"/>
      <c r="K27" s="49"/>
      <c r="L27" s="703"/>
      <c r="M27" s="418"/>
      <c r="N27" s="418"/>
      <c r="O27" s="425"/>
      <c r="P27" s="53"/>
      <c r="Q27" s="703"/>
      <c r="R27" s="418"/>
      <c r="S27" s="419"/>
      <c r="T27" s="425"/>
      <c r="U27" s="49"/>
      <c r="V27" s="703"/>
      <c r="W27" s="418"/>
      <c r="X27" s="418"/>
      <c r="Y27" s="425"/>
      <c r="Z27" s="49"/>
      <c r="AA27" s="703"/>
      <c r="AB27" s="418"/>
      <c r="AC27" s="418"/>
      <c r="AD27" s="425"/>
      <c r="AE27" s="49"/>
      <c r="AF27" s="706"/>
      <c r="AG27" s="310"/>
      <c r="AH27" s="280"/>
      <c r="AI27" s="311"/>
      <c r="AJ27" s="21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 s="1" customFormat="1" ht="18" hidden="1" customHeight="1">
      <c r="A28" s="732"/>
      <c r="B28" s="706"/>
      <c r="C28" s="283"/>
      <c r="D28" s="69"/>
      <c r="E28" s="309"/>
      <c r="F28" s="217"/>
      <c r="G28" s="703"/>
      <c r="H28" s="418"/>
      <c r="I28" s="418"/>
      <c r="J28" s="425"/>
      <c r="K28" s="49"/>
      <c r="L28" s="703"/>
      <c r="M28" s="418"/>
      <c r="N28" s="418"/>
      <c r="O28" s="425"/>
      <c r="P28" s="53"/>
      <c r="Q28" s="703"/>
      <c r="R28" s="418"/>
      <c r="S28" s="419"/>
      <c r="T28" s="425"/>
      <c r="U28" s="49"/>
      <c r="V28" s="703"/>
      <c r="W28" s="418"/>
      <c r="X28" s="418"/>
      <c r="Y28" s="425"/>
      <c r="Z28" s="49"/>
      <c r="AA28" s="703"/>
      <c r="AB28" s="418"/>
      <c r="AC28" s="418"/>
      <c r="AD28" s="425"/>
      <c r="AE28" s="49"/>
      <c r="AF28" s="706"/>
      <c r="AG28" s="310"/>
      <c r="AH28" s="280"/>
      <c r="AI28" s="311"/>
      <c r="AJ28" s="217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 s="1" customFormat="1" ht="18" hidden="1" customHeight="1">
      <c r="A29" s="732"/>
      <c r="B29" s="706"/>
      <c r="C29" s="283"/>
      <c r="D29" s="69"/>
      <c r="E29" s="309"/>
      <c r="F29" s="217"/>
      <c r="G29" s="703"/>
      <c r="H29" s="418"/>
      <c r="I29" s="418"/>
      <c r="J29" s="425"/>
      <c r="K29" s="49"/>
      <c r="L29" s="703"/>
      <c r="M29" s="418"/>
      <c r="N29" s="418"/>
      <c r="O29" s="425"/>
      <c r="P29" s="53"/>
      <c r="Q29" s="703"/>
      <c r="R29" s="418"/>
      <c r="S29" s="419"/>
      <c r="T29" s="425"/>
      <c r="U29" s="49"/>
      <c r="V29" s="703"/>
      <c r="W29" s="418"/>
      <c r="X29" s="418"/>
      <c r="Y29" s="425"/>
      <c r="Z29" s="49"/>
      <c r="AA29" s="703"/>
      <c r="AB29" s="418"/>
      <c r="AC29" s="418"/>
      <c r="AD29" s="425"/>
      <c r="AE29" s="49"/>
      <c r="AF29" s="706"/>
      <c r="AG29" s="310"/>
      <c r="AH29" s="280"/>
      <c r="AI29" s="311"/>
      <c r="AJ29" s="217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 s="1" customFormat="1" ht="18" hidden="1" customHeight="1">
      <c r="A30" s="732"/>
      <c r="B30" s="706"/>
      <c r="C30" s="283"/>
      <c r="D30" s="69"/>
      <c r="E30" s="309"/>
      <c r="F30" s="217"/>
      <c r="G30" s="703"/>
      <c r="H30" s="418"/>
      <c r="I30" s="418"/>
      <c r="J30" s="425"/>
      <c r="K30" s="49"/>
      <c r="L30" s="703"/>
      <c r="M30" s="418"/>
      <c r="N30" s="418"/>
      <c r="O30" s="425"/>
      <c r="P30" s="53"/>
      <c r="Q30" s="703"/>
      <c r="R30" s="418"/>
      <c r="S30" s="419"/>
      <c r="T30" s="425"/>
      <c r="U30" s="49"/>
      <c r="V30" s="703"/>
      <c r="W30" s="418"/>
      <c r="X30" s="418"/>
      <c r="Y30" s="425"/>
      <c r="Z30" s="49"/>
      <c r="AA30" s="703"/>
      <c r="AB30" s="418"/>
      <c r="AC30" s="418"/>
      <c r="AD30" s="425"/>
      <c r="AE30" s="49"/>
      <c r="AF30" s="706"/>
      <c r="AG30" s="310"/>
      <c r="AH30" s="280"/>
      <c r="AI30" s="311"/>
      <c r="AJ30" s="217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 s="1" customFormat="1" ht="18" hidden="1" customHeight="1">
      <c r="A31" s="732"/>
      <c r="B31" s="706"/>
      <c r="C31" s="283"/>
      <c r="D31" s="69"/>
      <c r="E31" s="309"/>
      <c r="F31" s="217"/>
      <c r="G31" s="703"/>
      <c r="H31" s="418"/>
      <c r="I31" s="418"/>
      <c r="J31" s="425"/>
      <c r="K31" s="49"/>
      <c r="L31" s="703"/>
      <c r="M31" s="418"/>
      <c r="N31" s="418"/>
      <c r="O31" s="425"/>
      <c r="P31" s="53"/>
      <c r="Q31" s="703"/>
      <c r="R31" s="418"/>
      <c r="S31" s="419"/>
      <c r="T31" s="425"/>
      <c r="U31" s="49"/>
      <c r="V31" s="703"/>
      <c r="W31" s="418"/>
      <c r="X31" s="418"/>
      <c r="Y31" s="425"/>
      <c r="Z31" s="49"/>
      <c r="AA31" s="703"/>
      <c r="AB31" s="418"/>
      <c r="AC31" s="418"/>
      <c r="AD31" s="425"/>
      <c r="AE31" s="49"/>
      <c r="AF31" s="706"/>
      <c r="AG31" s="310"/>
      <c r="AH31" s="280"/>
      <c r="AI31" s="311"/>
      <c r="AJ31" s="217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 s="1" customFormat="1" ht="18" hidden="1" customHeight="1">
      <c r="A32" s="732"/>
      <c r="B32" s="706"/>
      <c r="C32" s="283"/>
      <c r="D32" s="69"/>
      <c r="E32" s="309"/>
      <c r="F32" s="217"/>
      <c r="G32" s="703"/>
      <c r="H32" s="418"/>
      <c r="I32" s="418"/>
      <c r="J32" s="425"/>
      <c r="K32" s="49"/>
      <c r="L32" s="703"/>
      <c r="M32" s="418"/>
      <c r="N32" s="418"/>
      <c r="O32" s="425"/>
      <c r="P32" s="53"/>
      <c r="Q32" s="703"/>
      <c r="R32" s="418"/>
      <c r="S32" s="419"/>
      <c r="T32" s="425"/>
      <c r="U32" s="49"/>
      <c r="V32" s="703"/>
      <c r="W32" s="418"/>
      <c r="X32" s="418"/>
      <c r="Y32" s="425"/>
      <c r="Z32" s="49"/>
      <c r="AA32" s="703"/>
      <c r="AB32" s="418"/>
      <c r="AC32" s="418"/>
      <c r="AD32" s="425"/>
      <c r="AE32" s="49"/>
      <c r="AF32" s="706"/>
      <c r="AG32" s="310"/>
      <c r="AH32" s="280"/>
      <c r="AI32" s="311"/>
      <c r="AJ32" s="217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 s="1" customFormat="1" ht="18" hidden="1" customHeight="1">
      <c r="A33" s="733"/>
      <c r="B33" s="707"/>
      <c r="C33" s="284"/>
      <c r="D33" s="71"/>
      <c r="E33" s="312"/>
      <c r="F33" s="218"/>
      <c r="G33" s="704"/>
      <c r="H33" s="418"/>
      <c r="I33" s="418"/>
      <c r="J33" s="425"/>
      <c r="K33" s="52"/>
      <c r="L33" s="704"/>
      <c r="M33" s="418"/>
      <c r="N33" s="418"/>
      <c r="O33" s="425"/>
      <c r="P33" s="53"/>
      <c r="Q33" s="704"/>
      <c r="R33" s="418"/>
      <c r="S33" s="419"/>
      <c r="T33" s="425"/>
      <c r="U33" s="52"/>
      <c r="V33" s="704"/>
      <c r="W33" s="418"/>
      <c r="X33" s="418"/>
      <c r="Y33" s="425"/>
      <c r="Z33" s="52"/>
      <c r="AA33" s="704"/>
      <c r="AB33" s="418"/>
      <c r="AC33" s="418"/>
      <c r="AD33" s="425"/>
      <c r="AE33" s="49"/>
      <c r="AF33" s="707"/>
      <c r="AG33" s="313"/>
      <c r="AH33" s="285"/>
      <c r="AI33" s="314"/>
      <c r="AJ33" s="218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 s="1" customFormat="1" ht="18" customHeight="1">
      <c r="A34" s="731" t="s">
        <v>92</v>
      </c>
      <c r="B34" s="705"/>
      <c r="C34" s="281"/>
      <c r="D34" s="282"/>
      <c r="E34" s="305"/>
      <c r="F34" s="306"/>
      <c r="G34" s="728" t="s">
        <v>258</v>
      </c>
      <c r="H34" s="410" t="s">
        <v>195</v>
      </c>
      <c r="I34" s="411" t="s">
        <v>70</v>
      </c>
      <c r="J34" s="412">
        <f>MROUND(47.1*J$2/1000,3)</f>
        <v>72</v>
      </c>
      <c r="K34" s="413" t="s">
        <v>38</v>
      </c>
      <c r="L34" s="728" t="s">
        <v>236</v>
      </c>
      <c r="M34" s="410" t="s">
        <v>72</v>
      </c>
      <c r="N34" s="411" t="s">
        <v>39</v>
      </c>
      <c r="O34" s="412">
        <f>MROUND(54*O$2/1000,3)</f>
        <v>81</v>
      </c>
      <c r="P34" s="413" t="s">
        <v>38</v>
      </c>
      <c r="Q34" s="750" t="s">
        <v>272</v>
      </c>
      <c r="R34" s="520" t="s">
        <v>72</v>
      </c>
      <c r="S34" s="501" t="s">
        <v>39</v>
      </c>
      <c r="T34" s="521">
        <f>ROUND(44.5*T$2/1000,0)</f>
        <v>68</v>
      </c>
      <c r="U34" s="503" t="s">
        <v>38</v>
      </c>
      <c r="V34" s="753" t="s">
        <v>264</v>
      </c>
      <c r="W34" s="410" t="s">
        <v>72</v>
      </c>
      <c r="X34" s="411" t="s">
        <v>70</v>
      </c>
      <c r="Y34" s="412">
        <f>MROUND(63.5*Y$2/1000,3)</f>
        <v>96</v>
      </c>
      <c r="Z34" s="427" t="s">
        <v>38</v>
      </c>
      <c r="AA34" s="728" t="s">
        <v>247</v>
      </c>
      <c r="AB34" s="428" t="s">
        <v>248</v>
      </c>
      <c r="AC34" s="168" t="s">
        <v>70</v>
      </c>
      <c r="AD34" s="412">
        <f>MROUND(33.5*AD$2/1000,3)</f>
        <v>51</v>
      </c>
      <c r="AE34" s="45" t="s">
        <v>38</v>
      </c>
      <c r="AF34" s="705"/>
      <c r="AG34" s="307"/>
      <c r="AH34" s="279"/>
      <c r="AI34" s="308"/>
      <c r="AJ34" s="306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 s="1" customFormat="1" ht="18" customHeight="1">
      <c r="A35" s="732"/>
      <c r="B35" s="706"/>
      <c r="C35" s="283"/>
      <c r="D35" s="69"/>
      <c r="E35" s="309"/>
      <c r="F35" s="217"/>
      <c r="G35" s="729"/>
      <c r="H35" s="429" t="s">
        <v>177</v>
      </c>
      <c r="I35" s="419" t="s">
        <v>70</v>
      </c>
      <c r="J35" s="425">
        <f>MROUND(49*J$2/1000,3)</f>
        <v>75</v>
      </c>
      <c r="K35" s="49" t="s">
        <v>38</v>
      </c>
      <c r="L35" s="729"/>
      <c r="M35" s="122" t="s">
        <v>129</v>
      </c>
      <c r="N35" s="131"/>
      <c r="O35" s="131">
        <f>ROUND(6.8*O$2/1000,0)</f>
        <v>10</v>
      </c>
      <c r="P35" s="49" t="s">
        <v>38</v>
      </c>
      <c r="Q35" s="751"/>
      <c r="R35" s="508" t="s">
        <v>40</v>
      </c>
      <c r="S35" s="505"/>
      <c r="T35" s="511">
        <f>ROUND(7.7*T$2/1000,0)</f>
        <v>12</v>
      </c>
      <c r="U35" s="507" t="s">
        <v>38</v>
      </c>
      <c r="V35" s="754"/>
      <c r="W35" s="429" t="s">
        <v>227</v>
      </c>
      <c r="X35" s="419"/>
      <c r="Y35" s="425">
        <f>ROUND(33*Y$2/1000,0)</f>
        <v>50</v>
      </c>
      <c r="Z35" s="49" t="s">
        <v>38</v>
      </c>
      <c r="AA35" s="729"/>
      <c r="AB35" s="122" t="s">
        <v>195</v>
      </c>
      <c r="AC35" s="131" t="s">
        <v>70</v>
      </c>
      <c r="AD35" s="131">
        <f>MROUND(40.2*AD$2/1000,3)</f>
        <v>60</v>
      </c>
      <c r="AE35" s="49" t="s">
        <v>38</v>
      </c>
      <c r="AF35" s="706"/>
      <c r="AG35" s="310"/>
      <c r="AH35" s="280"/>
      <c r="AI35" s="311"/>
      <c r="AJ35" s="217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 s="1" customFormat="1" ht="18" customHeight="1">
      <c r="A36" s="732"/>
      <c r="B36" s="706"/>
      <c r="C36" s="283"/>
      <c r="D36" s="69"/>
      <c r="E36" s="309"/>
      <c r="F36" s="217"/>
      <c r="G36" s="729"/>
      <c r="H36" s="429" t="s">
        <v>259</v>
      </c>
      <c r="I36" s="419"/>
      <c r="J36" s="425">
        <f>MROUND(13.7*J$2/1000,3)</f>
        <v>21</v>
      </c>
      <c r="K36" s="49" t="s">
        <v>38</v>
      </c>
      <c r="L36" s="729"/>
      <c r="M36" s="122" t="s">
        <v>75</v>
      </c>
      <c r="N36" s="131"/>
      <c r="O36" s="425">
        <f>ROUND(26.6*O$2/1000,0)</f>
        <v>40</v>
      </c>
      <c r="P36" s="49" t="s">
        <v>38</v>
      </c>
      <c r="Q36" s="751"/>
      <c r="R36" s="508" t="s">
        <v>130</v>
      </c>
      <c r="S36" s="505"/>
      <c r="T36" s="511">
        <f>MROUND(10*T$2/1000,3)</f>
        <v>15</v>
      </c>
      <c r="U36" s="507" t="s">
        <v>38</v>
      </c>
      <c r="V36" s="754"/>
      <c r="W36" s="429" t="s">
        <v>265</v>
      </c>
      <c r="X36" s="419"/>
      <c r="Y36" s="425">
        <f>ROUND(7*Y$2/1000,0)</f>
        <v>11</v>
      </c>
      <c r="Z36" s="49" t="s">
        <v>38</v>
      </c>
      <c r="AA36" s="729"/>
      <c r="AB36" s="430" t="s">
        <v>138</v>
      </c>
      <c r="AC36" s="431"/>
      <c r="AD36" s="432">
        <f>ROUND(19*AD$2/1000,0)</f>
        <v>29</v>
      </c>
      <c r="AE36" s="433" t="s">
        <v>38</v>
      </c>
      <c r="AF36" s="706"/>
      <c r="AG36" s="310"/>
      <c r="AH36" s="280"/>
      <c r="AI36" s="311"/>
      <c r="AJ36" s="217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 s="1" customFormat="1" ht="18" customHeight="1">
      <c r="A37" s="732"/>
      <c r="B37" s="706"/>
      <c r="C37" s="283"/>
      <c r="D37" s="69"/>
      <c r="E37" s="309"/>
      <c r="F37" s="217"/>
      <c r="G37" s="729"/>
      <c r="H37" s="429" t="s">
        <v>197</v>
      </c>
      <c r="I37" s="419"/>
      <c r="J37" s="425">
        <f>ROUND(2.2*J$2/1000,0)</f>
        <v>3</v>
      </c>
      <c r="K37" s="434" t="s">
        <v>38</v>
      </c>
      <c r="L37" s="729"/>
      <c r="M37" s="122" t="s">
        <v>43</v>
      </c>
      <c r="N37" s="131"/>
      <c r="O37" s="425">
        <v>1</v>
      </c>
      <c r="P37" s="49" t="s">
        <v>38</v>
      </c>
      <c r="Q37" s="751"/>
      <c r="R37" s="508" t="s">
        <v>265</v>
      </c>
      <c r="S37" s="505"/>
      <c r="T37" s="511">
        <f>ROUND(13*T$2/1000,0)</f>
        <v>20</v>
      </c>
      <c r="U37" s="507" t="s">
        <v>38</v>
      </c>
      <c r="V37" s="754"/>
      <c r="W37" s="429" t="s">
        <v>122</v>
      </c>
      <c r="X37" s="419"/>
      <c r="Y37" s="425">
        <f>ROUND(6.6*Y$2/1000,0)</f>
        <v>10</v>
      </c>
      <c r="Z37" s="49" t="s">
        <v>38</v>
      </c>
      <c r="AA37" s="729"/>
      <c r="AB37" s="122" t="s">
        <v>40</v>
      </c>
      <c r="AC37" s="131"/>
      <c r="AD37" s="131">
        <f>ROUND(14.6*AD$2/1000,0)</f>
        <v>22</v>
      </c>
      <c r="AE37" s="49" t="s">
        <v>38</v>
      </c>
      <c r="AF37" s="706"/>
      <c r="AG37" s="310"/>
      <c r="AH37" s="280"/>
      <c r="AI37" s="311"/>
      <c r="AJ37" s="21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 s="1" customFormat="1" ht="18" customHeight="1">
      <c r="A38" s="732"/>
      <c r="B38" s="706"/>
      <c r="C38" s="283"/>
      <c r="D38" s="69"/>
      <c r="E38" s="309"/>
      <c r="F38" s="217"/>
      <c r="G38" s="729"/>
      <c r="H38" s="429" t="s">
        <v>260</v>
      </c>
      <c r="I38" s="419"/>
      <c r="J38" s="425">
        <v>1</v>
      </c>
      <c r="K38" s="49" t="s">
        <v>42</v>
      </c>
      <c r="L38" s="729"/>
      <c r="M38" s="485" t="s">
        <v>183</v>
      </c>
      <c r="N38" s="486"/>
      <c r="O38" s="486">
        <v>1</v>
      </c>
      <c r="P38" s="408" t="s">
        <v>38</v>
      </c>
      <c r="Q38" s="751"/>
      <c r="R38" s="508" t="s">
        <v>41</v>
      </c>
      <c r="S38" s="505"/>
      <c r="T38" s="511">
        <f>ROUND(25.5*T$2/1000,0)</f>
        <v>39</v>
      </c>
      <c r="U38" s="507" t="s">
        <v>38</v>
      </c>
      <c r="V38" s="754"/>
      <c r="W38" s="404" t="s">
        <v>266</v>
      </c>
      <c r="X38" s="405"/>
      <c r="Y38" s="406">
        <v>1</v>
      </c>
      <c r="Z38" s="407" t="s">
        <v>38</v>
      </c>
      <c r="AA38" s="729"/>
      <c r="AB38" s="122" t="s">
        <v>122</v>
      </c>
      <c r="AC38" s="131"/>
      <c r="AD38" s="131">
        <f>ROUND(6.8*AD$2/1000,0)</f>
        <v>10</v>
      </c>
      <c r="AE38" s="49" t="s">
        <v>38</v>
      </c>
      <c r="AF38" s="706"/>
      <c r="AG38" s="310"/>
      <c r="AH38" s="280"/>
      <c r="AI38" s="311"/>
      <c r="AJ38" s="217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 s="1" customFormat="1" ht="18" customHeight="1">
      <c r="A39" s="732"/>
      <c r="B39" s="706"/>
      <c r="C39" s="283"/>
      <c r="D39" s="69"/>
      <c r="E39" s="309"/>
      <c r="F39" s="217"/>
      <c r="G39" s="729"/>
      <c r="H39" s="429" t="s">
        <v>146</v>
      </c>
      <c r="I39" s="419" t="s">
        <v>39</v>
      </c>
      <c r="J39" s="425">
        <f>ROUND(0.9*J$2/1000,0)</f>
        <v>1</v>
      </c>
      <c r="K39" s="49" t="s">
        <v>38</v>
      </c>
      <c r="L39" s="729"/>
      <c r="M39" s="485" t="s">
        <v>184</v>
      </c>
      <c r="N39" s="486"/>
      <c r="O39" s="486">
        <v>0.5</v>
      </c>
      <c r="P39" s="408" t="s">
        <v>38</v>
      </c>
      <c r="Q39" s="751"/>
      <c r="R39" s="508" t="s">
        <v>122</v>
      </c>
      <c r="S39" s="505"/>
      <c r="T39" s="511">
        <f>ROUND(6*T$2/1000,0)</f>
        <v>9</v>
      </c>
      <c r="U39" s="507" t="s">
        <v>38</v>
      </c>
      <c r="V39" s="754"/>
      <c r="W39" s="429"/>
      <c r="X39" s="419"/>
      <c r="Y39" s="425"/>
      <c r="Z39" s="49"/>
      <c r="AA39" s="729"/>
      <c r="AB39" s="429" t="s">
        <v>246</v>
      </c>
      <c r="AC39" s="418"/>
      <c r="AD39" s="425">
        <f>ROUND(3.8*AD$2/1000,0)</f>
        <v>6</v>
      </c>
      <c r="AE39" s="49" t="s">
        <v>38</v>
      </c>
      <c r="AF39" s="706"/>
      <c r="AG39" s="310"/>
      <c r="AH39" s="280"/>
      <c r="AI39" s="311"/>
      <c r="AJ39" s="217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s="1" customFormat="1" ht="18" customHeight="1">
      <c r="A40" s="732"/>
      <c r="B40" s="706"/>
      <c r="C40" s="283"/>
      <c r="D40" s="69"/>
      <c r="E40" s="309"/>
      <c r="F40" s="217"/>
      <c r="G40" s="729"/>
      <c r="H40" s="404" t="s">
        <v>261</v>
      </c>
      <c r="I40" s="405"/>
      <c r="J40" s="406">
        <v>2</v>
      </c>
      <c r="K40" s="408" t="s">
        <v>38</v>
      </c>
      <c r="L40" s="729"/>
      <c r="M40" s="122"/>
      <c r="N40" s="419"/>
      <c r="O40" s="131"/>
      <c r="P40" s="49"/>
      <c r="Q40" s="751"/>
      <c r="R40" s="508" t="s">
        <v>77</v>
      </c>
      <c r="S40" s="522"/>
      <c r="T40" s="511">
        <f>ROUND(9.6*T$2/1000,0)</f>
        <v>15</v>
      </c>
      <c r="U40" s="523" t="s">
        <v>38</v>
      </c>
      <c r="V40" s="754"/>
      <c r="W40" s="429"/>
      <c r="X40" s="419"/>
      <c r="Y40" s="425"/>
      <c r="Z40" s="49"/>
      <c r="AA40" s="729"/>
      <c r="AB40" s="404" t="s">
        <v>207</v>
      </c>
      <c r="AC40" s="486"/>
      <c r="AD40" s="486">
        <v>2</v>
      </c>
      <c r="AE40" s="408" t="s">
        <v>38</v>
      </c>
      <c r="AF40" s="706"/>
      <c r="AG40" s="310"/>
      <c r="AH40" s="280"/>
      <c r="AI40" s="311"/>
      <c r="AJ40" s="217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 s="1" customFormat="1" ht="18" customHeight="1">
      <c r="A41" s="732"/>
      <c r="B41" s="706"/>
      <c r="C41" s="283"/>
      <c r="D41" s="69"/>
      <c r="E41" s="309"/>
      <c r="F41" s="217"/>
      <c r="G41" s="729"/>
      <c r="H41" s="429"/>
      <c r="I41" s="419"/>
      <c r="J41" s="425"/>
      <c r="K41" s="49"/>
      <c r="L41" s="729"/>
      <c r="M41" s="122"/>
      <c r="N41" s="419"/>
      <c r="O41" s="425"/>
      <c r="P41" s="49"/>
      <c r="Q41" s="751"/>
      <c r="R41" s="524" t="s">
        <v>205</v>
      </c>
      <c r="S41" s="525"/>
      <c r="T41" s="526">
        <v>0.6</v>
      </c>
      <c r="U41" s="527" t="s">
        <v>38</v>
      </c>
      <c r="V41" s="754"/>
      <c r="W41" s="429"/>
      <c r="X41" s="419"/>
      <c r="Y41" s="425"/>
      <c r="Z41" s="49"/>
      <c r="AA41" s="729"/>
      <c r="AB41" s="485" t="s">
        <v>249</v>
      </c>
      <c r="AC41" s="486"/>
      <c r="AD41" s="486">
        <v>1</v>
      </c>
      <c r="AE41" s="408" t="s">
        <v>38</v>
      </c>
      <c r="AF41" s="706"/>
      <c r="AG41" s="310"/>
      <c r="AH41" s="280"/>
      <c r="AI41" s="311"/>
      <c r="AJ41" s="217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 s="1" customFormat="1" ht="18" customHeight="1">
      <c r="A42" s="732"/>
      <c r="B42" s="706"/>
      <c r="C42" s="283"/>
      <c r="D42" s="69"/>
      <c r="E42" s="309"/>
      <c r="F42" s="217"/>
      <c r="G42" s="729"/>
      <c r="H42" s="429"/>
      <c r="I42" s="419"/>
      <c r="J42" s="425"/>
      <c r="K42" s="49"/>
      <c r="L42" s="729"/>
      <c r="M42" s="122"/>
      <c r="N42" s="419"/>
      <c r="O42" s="425"/>
      <c r="P42" s="49"/>
      <c r="Q42" s="751"/>
      <c r="R42" s="524" t="s">
        <v>183</v>
      </c>
      <c r="S42" s="528"/>
      <c r="T42" s="526">
        <v>1</v>
      </c>
      <c r="U42" s="529" t="s">
        <v>38</v>
      </c>
      <c r="V42" s="754"/>
      <c r="W42" s="429"/>
      <c r="X42" s="419"/>
      <c r="Y42" s="425"/>
      <c r="Z42" s="49"/>
      <c r="AA42" s="729"/>
      <c r="AB42" s="122"/>
      <c r="AC42" s="419"/>
      <c r="AD42" s="425"/>
      <c r="AE42" s="49"/>
      <c r="AF42" s="706"/>
      <c r="AG42" s="310"/>
      <c r="AH42" s="280"/>
      <c r="AI42" s="311"/>
      <c r="AJ42" s="217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 s="1" customFormat="1" ht="18" customHeight="1">
      <c r="A43" s="732"/>
      <c r="B43" s="706"/>
      <c r="C43" s="283"/>
      <c r="D43" s="69"/>
      <c r="E43" s="309"/>
      <c r="F43" s="217"/>
      <c r="G43" s="729"/>
      <c r="H43" s="418"/>
      <c r="I43" s="419"/>
      <c r="J43" s="425"/>
      <c r="K43" s="49"/>
      <c r="L43" s="729"/>
      <c r="M43" s="436"/>
      <c r="N43" s="419"/>
      <c r="O43" s="425"/>
      <c r="P43" s="49"/>
      <c r="Q43" s="751"/>
      <c r="R43" s="524"/>
      <c r="S43" s="528"/>
      <c r="T43" s="526"/>
      <c r="U43" s="527"/>
      <c r="V43" s="754"/>
      <c r="W43" s="418"/>
      <c r="X43" s="419"/>
      <c r="Y43" s="425"/>
      <c r="Z43" s="49"/>
      <c r="AA43" s="729"/>
      <c r="AB43" s="436"/>
      <c r="AC43" s="419"/>
      <c r="AD43" s="425"/>
      <c r="AE43" s="49"/>
      <c r="AF43" s="706"/>
      <c r="AG43" s="310"/>
      <c r="AH43" s="280"/>
      <c r="AI43" s="311"/>
      <c r="AJ43" s="217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 s="1" customFormat="1" ht="18" customHeight="1" thickBot="1">
      <c r="A44" s="732"/>
      <c r="B44" s="706"/>
      <c r="C44" s="283"/>
      <c r="D44" s="69"/>
      <c r="E44" s="309"/>
      <c r="F44" s="217"/>
      <c r="G44" s="729"/>
      <c r="H44" s="418"/>
      <c r="I44" s="419"/>
      <c r="J44" s="425"/>
      <c r="K44" s="49"/>
      <c r="L44" s="729"/>
      <c r="M44" s="437"/>
      <c r="N44" s="419"/>
      <c r="O44" s="425"/>
      <c r="P44" s="49"/>
      <c r="Q44" s="751"/>
      <c r="R44" s="530"/>
      <c r="S44" s="514"/>
      <c r="T44" s="511"/>
      <c r="U44" s="507"/>
      <c r="V44" s="754"/>
      <c r="W44" s="418"/>
      <c r="X44" s="419"/>
      <c r="Y44" s="425"/>
      <c r="Z44" s="49"/>
      <c r="AA44" s="729"/>
      <c r="AB44" s="437"/>
      <c r="AC44" s="419"/>
      <c r="AD44" s="425"/>
      <c r="AE44" s="49"/>
      <c r="AF44" s="706"/>
      <c r="AG44" s="310"/>
      <c r="AH44" s="280"/>
      <c r="AI44" s="311"/>
      <c r="AJ44" s="217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s="1" customFormat="1" ht="18" hidden="1" customHeight="1">
      <c r="A45" s="732"/>
      <c r="B45" s="706"/>
      <c r="C45" s="283"/>
      <c r="D45" s="69"/>
      <c r="E45" s="309"/>
      <c r="F45" s="217"/>
      <c r="G45" s="729"/>
      <c r="H45" s="418"/>
      <c r="I45" s="419"/>
      <c r="J45" s="425"/>
      <c r="K45" s="49"/>
      <c r="L45" s="729"/>
      <c r="M45" s="414"/>
      <c r="N45" s="415"/>
      <c r="O45" s="438"/>
      <c r="P45" s="52"/>
      <c r="Q45" s="751"/>
      <c r="R45" s="530"/>
      <c r="S45" s="514"/>
      <c r="T45" s="511"/>
      <c r="U45" s="507"/>
      <c r="V45" s="754"/>
      <c r="W45" s="418"/>
      <c r="X45" s="419"/>
      <c r="Y45" s="425"/>
      <c r="Z45" s="49"/>
      <c r="AA45" s="729"/>
      <c r="AB45" s="414"/>
      <c r="AC45" s="415"/>
      <c r="AD45" s="438"/>
      <c r="AE45" s="52"/>
      <c r="AF45" s="706"/>
      <c r="AG45" s="310"/>
      <c r="AH45" s="280"/>
      <c r="AI45" s="311"/>
      <c r="AJ45" s="217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 s="1" customFormat="1" ht="18" hidden="1" customHeight="1">
      <c r="A46" s="732"/>
      <c r="B46" s="706"/>
      <c r="C46" s="283"/>
      <c r="D46" s="69"/>
      <c r="E46" s="309"/>
      <c r="F46" s="217"/>
      <c r="G46" s="729"/>
      <c r="H46" s="418"/>
      <c r="I46" s="419"/>
      <c r="J46" s="425"/>
      <c r="K46" s="49"/>
      <c r="L46" s="729"/>
      <c r="M46" s="418"/>
      <c r="N46" s="419"/>
      <c r="O46" s="425"/>
      <c r="P46" s="49"/>
      <c r="Q46" s="751"/>
      <c r="R46" s="522"/>
      <c r="S46" s="505"/>
      <c r="T46" s="511"/>
      <c r="U46" s="507"/>
      <c r="V46" s="754"/>
      <c r="W46" s="418"/>
      <c r="X46" s="419"/>
      <c r="Y46" s="425"/>
      <c r="Z46" s="49"/>
      <c r="AA46" s="729"/>
      <c r="AB46" s="418"/>
      <c r="AC46" s="419"/>
      <c r="AD46" s="425"/>
      <c r="AE46" s="49"/>
      <c r="AF46" s="706"/>
      <c r="AG46" s="310"/>
      <c r="AH46" s="280"/>
      <c r="AI46" s="311"/>
      <c r="AJ46" s="217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 s="1" customFormat="1" ht="18" hidden="1" customHeight="1">
      <c r="A47" s="732"/>
      <c r="B47" s="706"/>
      <c r="C47" s="283"/>
      <c r="D47" s="69"/>
      <c r="E47" s="309"/>
      <c r="F47" s="217"/>
      <c r="G47" s="729"/>
      <c r="H47" s="418"/>
      <c r="I47" s="419"/>
      <c r="J47" s="425"/>
      <c r="K47" s="49"/>
      <c r="L47" s="729"/>
      <c r="M47" s="418"/>
      <c r="N47" s="419"/>
      <c r="O47" s="425"/>
      <c r="P47" s="49"/>
      <c r="Q47" s="751"/>
      <c r="R47" s="522"/>
      <c r="S47" s="505"/>
      <c r="T47" s="511"/>
      <c r="U47" s="507"/>
      <c r="V47" s="754"/>
      <c r="W47" s="418"/>
      <c r="X47" s="419"/>
      <c r="Y47" s="425"/>
      <c r="Z47" s="49"/>
      <c r="AA47" s="729"/>
      <c r="AB47" s="418"/>
      <c r="AC47" s="419"/>
      <c r="AD47" s="425"/>
      <c r="AE47" s="49"/>
      <c r="AF47" s="706"/>
      <c r="AG47" s="310"/>
      <c r="AH47" s="280"/>
      <c r="AI47" s="311"/>
      <c r="AJ47" s="21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 s="1" customFormat="1" ht="18" hidden="1" customHeight="1" thickBot="1">
      <c r="A48" s="733"/>
      <c r="B48" s="707"/>
      <c r="C48" s="284"/>
      <c r="D48" s="71"/>
      <c r="E48" s="312"/>
      <c r="F48" s="218"/>
      <c r="G48" s="730"/>
      <c r="H48" s="418"/>
      <c r="I48" s="419"/>
      <c r="J48" s="425"/>
      <c r="K48" s="52"/>
      <c r="L48" s="730"/>
      <c r="M48" s="418"/>
      <c r="N48" s="419"/>
      <c r="O48" s="425"/>
      <c r="P48" s="52"/>
      <c r="Q48" s="752"/>
      <c r="R48" s="522"/>
      <c r="S48" s="505"/>
      <c r="T48" s="511"/>
      <c r="U48" s="519"/>
      <c r="V48" s="755"/>
      <c r="W48" s="418"/>
      <c r="X48" s="419"/>
      <c r="Y48" s="425"/>
      <c r="Z48" s="52"/>
      <c r="AA48" s="730"/>
      <c r="AB48" s="418"/>
      <c r="AC48" s="419"/>
      <c r="AD48" s="425"/>
      <c r="AE48" s="52"/>
      <c r="AF48" s="707"/>
      <c r="AG48" s="313"/>
      <c r="AH48" s="285"/>
      <c r="AI48" s="314"/>
      <c r="AJ48" s="21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 s="1" customFormat="1" ht="18" hidden="1" customHeight="1">
      <c r="A49" s="731" t="s">
        <v>93</v>
      </c>
      <c r="B49" s="705"/>
      <c r="C49" s="281"/>
      <c r="D49" s="282"/>
      <c r="E49" s="305"/>
      <c r="F49" s="306"/>
      <c r="G49" s="728"/>
      <c r="H49" s="410"/>
      <c r="I49" s="411"/>
      <c r="J49" s="439"/>
      <c r="K49" s="413"/>
      <c r="L49" s="728"/>
      <c r="M49" s="410"/>
      <c r="N49" s="411"/>
      <c r="O49" s="439"/>
      <c r="P49" s="413"/>
      <c r="Q49" s="728"/>
      <c r="R49" s="410"/>
      <c r="S49" s="411"/>
      <c r="T49" s="439"/>
      <c r="U49" s="413"/>
      <c r="V49" s="728"/>
      <c r="W49" s="410"/>
      <c r="X49" s="411"/>
      <c r="Y49" s="439"/>
      <c r="Z49" s="413"/>
      <c r="AA49" s="728"/>
      <c r="AB49" s="410"/>
      <c r="AC49" s="411"/>
      <c r="AD49" s="439"/>
      <c r="AE49" s="413"/>
      <c r="AF49" s="705"/>
      <c r="AG49" s="307"/>
      <c r="AH49" s="279"/>
      <c r="AI49" s="308"/>
      <c r="AJ49" s="306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 s="1" customFormat="1" ht="18" hidden="1" customHeight="1">
      <c r="A50" s="732"/>
      <c r="B50" s="706"/>
      <c r="C50" s="283"/>
      <c r="D50" s="69"/>
      <c r="E50" s="309"/>
      <c r="F50" s="217"/>
      <c r="G50" s="729"/>
      <c r="H50" s="429"/>
      <c r="I50" s="419"/>
      <c r="J50" s="425"/>
      <c r="K50" s="49"/>
      <c r="L50" s="729"/>
      <c r="M50" s="429"/>
      <c r="N50" s="419"/>
      <c r="O50" s="425"/>
      <c r="P50" s="49"/>
      <c r="Q50" s="729"/>
      <c r="R50" s="429"/>
      <c r="S50" s="419"/>
      <c r="T50" s="425"/>
      <c r="U50" s="49"/>
      <c r="V50" s="729"/>
      <c r="W50" s="429"/>
      <c r="X50" s="419"/>
      <c r="Y50" s="425"/>
      <c r="Z50" s="49"/>
      <c r="AA50" s="729"/>
      <c r="AB50" s="429"/>
      <c r="AC50" s="419"/>
      <c r="AD50" s="425"/>
      <c r="AE50" s="49"/>
      <c r="AF50" s="706"/>
      <c r="AG50" s="310"/>
      <c r="AH50" s="280"/>
      <c r="AI50" s="311"/>
      <c r="AJ50" s="217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 s="1" customFormat="1" ht="18" hidden="1" customHeight="1">
      <c r="A51" s="732"/>
      <c r="B51" s="706"/>
      <c r="C51" s="283"/>
      <c r="D51" s="69"/>
      <c r="E51" s="309"/>
      <c r="F51" s="217"/>
      <c r="G51" s="729"/>
      <c r="H51" s="429"/>
      <c r="I51" s="419"/>
      <c r="J51" s="425"/>
      <c r="K51" s="49"/>
      <c r="L51" s="729"/>
      <c r="M51" s="429"/>
      <c r="N51" s="419"/>
      <c r="O51" s="425"/>
      <c r="P51" s="49"/>
      <c r="Q51" s="729"/>
      <c r="R51" s="429"/>
      <c r="S51" s="419"/>
      <c r="T51" s="425"/>
      <c r="U51" s="49"/>
      <c r="V51" s="729"/>
      <c r="W51" s="429"/>
      <c r="X51" s="419"/>
      <c r="Y51" s="425"/>
      <c r="Z51" s="49"/>
      <c r="AA51" s="729"/>
      <c r="AB51" s="429"/>
      <c r="AC51" s="419"/>
      <c r="AD51" s="425"/>
      <c r="AE51" s="49"/>
      <c r="AF51" s="706"/>
      <c r="AG51" s="310"/>
      <c r="AH51" s="280"/>
      <c r="AI51" s="311"/>
      <c r="AJ51" s="217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 s="1" customFormat="1" ht="18" hidden="1" customHeight="1">
      <c r="A52" s="732"/>
      <c r="B52" s="706"/>
      <c r="C52" s="283"/>
      <c r="D52" s="69"/>
      <c r="E52" s="309"/>
      <c r="F52" s="217"/>
      <c r="G52" s="729"/>
      <c r="H52" s="429"/>
      <c r="I52" s="419"/>
      <c r="J52" s="425"/>
      <c r="K52" s="49"/>
      <c r="L52" s="729"/>
      <c r="M52" s="429"/>
      <c r="N52" s="419"/>
      <c r="O52" s="425"/>
      <c r="P52" s="49"/>
      <c r="Q52" s="729"/>
      <c r="R52" s="429"/>
      <c r="S52" s="419"/>
      <c r="T52" s="425"/>
      <c r="U52" s="49"/>
      <c r="V52" s="729"/>
      <c r="W52" s="429"/>
      <c r="X52" s="419"/>
      <c r="Y52" s="425"/>
      <c r="Z52" s="49"/>
      <c r="AA52" s="729"/>
      <c r="AB52" s="429"/>
      <c r="AC52" s="419"/>
      <c r="AD52" s="425"/>
      <c r="AE52" s="49"/>
      <c r="AF52" s="706"/>
      <c r="AG52" s="310"/>
      <c r="AH52" s="280"/>
      <c r="AI52" s="311"/>
      <c r="AJ52" s="217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 s="1" customFormat="1" ht="18" hidden="1" customHeight="1">
      <c r="A53" s="732"/>
      <c r="B53" s="706"/>
      <c r="C53" s="283"/>
      <c r="D53" s="69"/>
      <c r="E53" s="309"/>
      <c r="F53" s="217"/>
      <c r="G53" s="729"/>
      <c r="H53" s="429"/>
      <c r="I53" s="419"/>
      <c r="J53" s="425"/>
      <c r="K53" s="49"/>
      <c r="L53" s="729"/>
      <c r="M53" s="429"/>
      <c r="N53" s="419"/>
      <c r="O53" s="425"/>
      <c r="P53" s="49"/>
      <c r="Q53" s="729"/>
      <c r="R53" s="429"/>
      <c r="S53" s="419"/>
      <c r="T53" s="425"/>
      <c r="U53" s="49"/>
      <c r="V53" s="729"/>
      <c r="W53" s="429"/>
      <c r="X53" s="419"/>
      <c r="Y53" s="425"/>
      <c r="Z53" s="49"/>
      <c r="AA53" s="729"/>
      <c r="AB53" s="429"/>
      <c r="AC53" s="419"/>
      <c r="AD53" s="425"/>
      <c r="AE53" s="49"/>
      <c r="AF53" s="706"/>
      <c r="AG53" s="310"/>
      <c r="AH53" s="280"/>
      <c r="AI53" s="311"/>
      <c r="AJ53" s="217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 s="1" customFormat="1" ht="18" hidden="1" customHeight="1">
      <c r="A54" s="732"/>
      <c r="B54" s="706"/>
      <c r="C54" s="283"/>
      <c r="D54" s="69"/>
      <c r="E54" s="309"/>
      <c r="F54" s="217"/>
      <c r="G54" s="729"/>
      <c r="H54" s="429"/>
      <c r="I54" s="419"/>
      <c r="J54" s="425"/>
      <c r="K54" s="49"/>
      <c r="L54" s="729"/>
      <c r="M54" s="429"/>
      <c r="N54" s="419"/>
      <c r="O54" s="425"/>
      <c r="P54" s="49"/>
      <c r="Q54" s="729"/>
      <c r="R54" s="429"/>
      <c r="S54" s="419"/>
      <c r="T54" s="425"/>
      <c r="U54" s="49"/>
      <c r="V54" s="729"/>
      <c r="W54" s="429"/>
      <c r="X54" s="419"/>
      <c r="Y54" s="425"/>
      <c r="Z54" s="49"/>
      <c r="AA54" s="729"/>
      <c r="AB54" s="429"/>
      <c r="AC54" s="419"/>
      <c r="AD54" s="425"/>
      <c r="AE54" s="49"/>
      <c r="AF54" s="706"/>
      <c r="AG54" s="310"/>
      <c r="AH54" s="280"/>
      <c r="AI54" s="311"/>
      <c r="AJ54" s="217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 s="1" customFormat="1" ht="18" hidden="1" customHeight="1">
      <c r="A55" s="732"/>
      <c r="B55" s="706"/>
      <c r="C55" s="283"/>
      <c r="D55" s="69"/>
      <c r="E55" s="309"/>
      <c r="F55" s="217"/>
      <c r="G55" s="729"/>
      <c r="H55" s="429"/>
      <c r="I55" s="419"/>
      <c r="J55" s="425"/>
      <c r="K55" s="49"/>
      <c r="L55" s="729"/>
      <c r="M55" s="429"/>
      <c r="N55" s="419"/>
      <c r="O55" s="425"/>
      <c r="P55" s="49"/>
      <c r="Q55" s="729"/>
      <c r="R55" s="429"/>
      <c r="S55" s="419"/>
      <c r="T55" s="425"/>
      <c r="U55" s="49"/>
      <c r="V55" s="729"/>
      <c r="W55" s="429"/>
      <c r="X55" s="419"/>
      <c r="Y55" s="425"/>
      <c r="Z55" s="49"/>
      <c r="AA55" s="729"/>
      <c r="AB55" s="429"/>
      <c r="AC55" s="419"/>
      <c r="AD55" s="425"/>
      <c r="AE55" s="49"/>
      <c r="AF55" s="706"/>
      <c r="AG55" s="310"/>
      <c r="AH55" s="280"/>
      <c r="AI55" s="311"/>
      <c r="AJ55" s="217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 s="1" customFormat="1" ht="18" hidden="1" customHeight="1">
      <c r="A56" s="732"/>
      <c r="B56" s="706"/>
      <c r="C56" s="283"/>
      <c r="D56" s="69"/>
      <c r="E56" s="309"/>
      <c r="F56" s="217"/>
      <c r="G56" s="729"/>
      <c r="H56" s="429"/>
      <c r="I56" s="419"/>
      <c r="J56" s="425"/>
      <c r="K56" s="49"/>
      <c r="L56" s="729"/>
      <c r="M56" s="429"/>
      <c r="N56" s="419"/>
      <c r="O56" s="425"/>
      <c r="P56" s="49"/>
      <c r="Q56" s="729"/>
      <c r="R56" s="429"/>
      <c r="S56" s="419"/>
      <c r="T56" s="425"/>
      <c r="U56" s="49"/>
      <c r="V56" s="729"/>
      <c r="W56" s="429"/>
      <c r="X56" s="419"/>
      <c r="Y56" s="425"/>
      <c r="Z56" s="49"/>
      <c r="AA56" s="729"/>
      <c r="AB56" s="429"/>
      <c r="AC56" s="419"/>
      <c r="AD56" s="425"/>
      <c r="AE56" s="49"/>
      <c r="AF56" s="706"/>
      <c r="AG56" s="310"/>
      <c r="AH56" s="280"/>
      <c r="AI56" s="311"/>
      <c r="AJ56" s="217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s="1" customFormat="1" ht="18" hidden="1" customHeight="1">
      <c r="A57" s="732"/>
      <c r="B57" s="706"/>
      <c r="C57" s="283"/>
      <c r="D57" s="69"/>
      <c r="E57" s="309"/>
      <c r="F57" s="217"/>
      <c r="G57" s="729"/>
      <c r="H57" s="414"/>
      <c r="I57" s="415"/>
      <c r="J57" s="438"/>
      <c r="K57" s="52"/>
      <c r="L57" s="729"/>
      <c r="M57" s="414"/>
      <c r="N57" s="415"/>
      <c r="O57" s="438"/>
      <c r="P57" s="52"/>
      <c r="Q57" s="729"/>
      <c r="R57" s="414"/>
      <c r="S57" s="415"/>
      <c r="T57" s="438"/>
      <c r="U57" s="52"/>
      <c r="V57" s="729"/>
      <c r="W57" s="414"/>
      <c r="X57" s="415"/>
      <c r="Y57" s="438"/>
      <c r="Z57" s="52"/>
      <c r="AA57" s="729"/>
      <c r="AB57" s="414"/>
      <c r="AC57" s="415"/>
      <c r="AD57" s="438"/>
      <c r="AE57" s="52"/>
      <c r="AF57" s="706"/>
      <c r="AG57" s="310"/>
      <c r="AH57" s="280"/>
      <c r="AI57" s="311"/>
      <c r="AJ57" s="21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 s="1" customFormat="1" ht="18" hidden="1" customHeight="1">
      <c r="A58" s="732"/>
      <c r="B58" s="706"/>
      <c r="C58" s="283"/>
      <c r="D58" s="69"/>
      <c r="E58" s="309"/>
      <c r="F58" s="217"/>
      <c r="G58" s="729"/>
      <c r="H58" s="418"/>
      <c r="I58" s="419"/>
      <c r="J58" s="425"/>
      <c r="K58" s="49"/>
      <c r="L58" s="729"/>
      <c r="M58" s="418"/>
      <c r="N58" s="419"/>
      <c r="O58" s="425"/>
      <c r="P58" s="49"/>
      <c r="Q58" s="729"/>
      <c r="R58" s="418"/>
      <c r="S58" s="419"/>
      <c r="T58" s="425"/>
      <c r="U58" s="49"/>
      <c r="V58" s="729"/>
      <c r="W58" s="418"/>
      <c r="X58" s="419"/>
      <c r="Y58" s="425"/>
      <c r="Z58" s="49"/>
      <c r="AA58" s="729"/>
      <c r="AB58" s="418"/>
      <c r="AC58" s="419"/>
      <c r="AD58" s="425"/>
      <c r="AE58" s="49"/>
      <c r="AF58" s="706"/>
      <c r="AG58" s="310"/>
      <c r="AH58" s="280"/>
      <c r="AI58" s="311"/>
      <c r="AJ58" s="217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s="1" customFormat="1" ht="18" hidden="1" customHeight="1">
      <c r="A59" s="732"/>
      <c r="B59" s="706"/>
      <c r="C59" s="283"/>
      <c r="D59" s="69"/>
      <c r="E59" s="309"/>
      <c r="F59" s="217"/>
      <c r="G59" s="729"/>
      <c r="H59" s="418"/>
      <c r="I59" s="419"/>
      <c r="J59" s="425"/>
      <c r="K59" s="49"/>
      <c r="L59" s="729"/>
      <c r="M59" s="418"/>
      <c r="N59" s="419"/>
      <c r="O59" s="425"/>
      <c r="P59" s="49"/>
      <c r="Q59" s="729"/>
      <c r="R59" s="418"/>
      <c r="S59" s="419"/>
      <c r="T59" s="425"/>
      <c r="U59" s="49"/>
      <c r="V59" s="729"/>
      <c r="W59" s="418"/>
      <c r="X59" s="419"/>
      <c r="Y59" s="425"/>
      <c r="Z59" s="49"/>
      <c r="AA59" s="729"/>
      <c r="AB59" s="418"/>
      <c r="AC59" s="419"/>
      <c r="AD59" s="425"/>
      <c r="AE59" s="49"/>
      <c r="AF59" s="706"/>
      <c r="AG59" s="310"/>
      <c r="AH59" s="280"/>
      <c r="AI59" s="311"/>
      <c r="AJ59" s="217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s="1" customFormat="1" ht="18" hidden="1" customHeight="1">
      <c r="A60" s="732"/>
      <c r="B60" s="706"/>
      <c r="C60" s="283"/>
      <c r="D60" s="69"/>
      <c r="E60" s="309"/>
      <c r="F60" s="217"/>
      <c r="G60" s="729"/>
      <c r="H60" s="418"/>
      <c r="I60" s="419"/>
      <c r="J60" s="425"/>
      <c r="K60" s="49"/>
      <c r="L60" s="729"/>
      <c r="M60" s="418"/>
      <c r="N60" s="419"/>
      <c r="O60" s="425"/>
      <c r="P60" s="49"/>
      <c r="Q60" s="729"/>
      <c r="R60" s="418"/>
      <c r="S60" s="419"/>
      <c r="T60" s="425"/>
      <c r="U60" s="49"/>
      <c r="V60" s="729"/>
      <c r="W60" s="418"/>
      <c r="X60" s="419"/>
      <c r="Y60" s="425"/>
      <c r="Z60" s="49"/>
      <c r="AA60" s="729"/>
      <c r="AB60" s="418"/>
      <c r="AC60" s="419"/>
      <c r="AD60" s="425"/>
      <c r="AE60" s="49"/>
      <c r="AF60" s="706"/>
      <c r="AG60" s="310"/>
      <c r="AH60" s="280"/>
      <c r="AI60" s="311"/>
      <c r="AJ60" s="217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s="1" customFormat="1" ht="18" hidden="1" customHeight="1">
      <c r="A61" s="732"/>
      <c r="B61" s="706"/>
      <c r="C61" s="283"/>
      <c r="D61" s="69"/>
      <c r="E61" s="309"/>
      <c r="F61" s="217"/>
      <c r="G61" s="729"/>
      <c r="H61" s="418"/>
      <c r="I61" s="419"/>
      <c r="J61" s="425"/>
      <c r="K61" s="49"/>
      <c r="L61" s="729"/>
      <c r="M61" s="418"/>
      <c r="N61" s="419"/>
      <c r="O61" s="425"/>
      <c r="P61" s="49"/>
      <c r="Q61" s="729"/>
      <c r="R61" s="418"/>
      <c r="S61" s="419"/>
      <c r="T61" s="425"/>
      <c r="U61" s="49"/>
      <c r="V61" s="729"/>
      <c r="W61" s="418"/>
      <c r="X61" s="419"/>
      <c r="Y61" s="425"/>
      <c r="Z61" s="49"/>
      <c r="AA61" s="729"/>
      <c r="AB61" s="418"/>
      <c r="AC61" s="419"/>
      <c r="AD61" s="425"/>
      <c r="AE61" s="49"/>
      <c r="AF61" s="706"/>
      <c r="AG61" s="310"/>
      <c r="AH61" s="280"/>
      <c r="AI61" s="311"/>
      <c r="AJ61" s="217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s="1" customFormat="1" ht="18" hidden="1" customHeight="1">
      <c r="A62" s="732"/>
      <c r="B62" s="706"/>
      <c r="C62" s="283"/>
      <c r="D62" s="69"/>
      <c r="E62" s="309"/>
      <c r="F62" s="217"/>
      <c r="G62" s="729"/>
      <c r="H62" s="418"/>
      <c r="I62" s="419"/>
      <c r="J62" s="425"/>
      <c r="K62" s="49"/>
      <c r="L62" s="729"/>
      <c r="M62" s="418"/>
      <c r="N62" s="419"/>
      <c r="O62" s="425"/>
      <c r="P62" s="49"/>
      <c r="Q62" s="729"/>
      <c r="R62" s="418"/>
      <c r="S62" s="419"/>
      <c r="T62" s="425"/>
      <c r="U62" s="49"/>
      <c r="V62" s="729"/>
      <c r="W62" s="418"/>
      <c r="X62" s="419"/>
      <c r="Y62" s="425"/>
      <c r="Z62" s="49"/>
      <c r="AA62" s="729"/>
      <c r="AB62" s="418"/>
      <c r="AC62" s="419"/>
      <c r="AD62" s="425"/>
      <c r="AE62" s="49"/>
      <c r="AF62" s="706"/>
      <c r="AG62" s="310"/>
      <c r="AH62" s="280"/>
      <c r="AI62" s="311"/>
      <c r="AJ62" s="217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s="1" customFormat="1" ht="18" hidden="1" customHeight="1" thickBot="1">
      <c r="A63" s="733"/>
      <c r="B63" s="707"/>
      <c r="C63" s="284"/>
      <c r="D63" s="71"/>
      <c r="E63" s="312"/>
      <c r="F63" s="218"/>
      <c r="G63" s="730"/>
      <c r="H63" s="418"/>
      <c r="I63" s="419"/>
      <c r="J63" s="425"/>
      <c r="K63" s="52"/>
      <c r="L63" s="730"/>
      <c r="M63" s="418"/>
      <c r="N63" s="419"/>
      <c r="O63" s="425"/>
      <c r="P63" s="52"/>
      <c r="Q63" s="730"/>
      <c r="R63" s="418"/>
      <c r="S63" s="419"/>
      <c r="T63" s="425"/>
      <c r="U63" s="52"/>
      <c r="V63" s="730"/>
      <c r="W63" s="418"/>
      <c r="X63" s="419"/>
      <c r="Y63" s="425"/>
      <c r="Z63" s="52"/>
      <c r="AA63" s="730"/>
      <c r="AB63" s="418"/>
      <c r="AC63" s="419"/>
      <c r="AD63" s="425"/>
      <c r="AE63" s="52"/>
      <c r="AF63" s="707"/>
      <c r="AG63" s="313"/>
      <c r="AH63" s="285"/>
      <c r="AI63" s="314"/>
      <c r="AJ63" s="218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s="1" customFormat="1" ht="18" hidden="1" customHeight="1">
      <c r="A64" s="731" t="s">
        <v>94</v>
      </c>
      <c r="B64" s="705"/>
      <c r="C64" s="281"/>
      <c r="D64" s="282"/>
      <c r="E64" s="305"/>
      <c r="F64" s="306"/>
      <c r="G64" s="702"/>
      <c r="H64" s="418"/>
      <c r="I64" s="418"/>
      <c r="J64" s="425"/>
      <c r="K64" s="45"/>
      <c r="L64" s="702"/>
      <c r="M64" s="418"/>
      <c r="N64" s="418"/>
      <c r="O64" s="425"/>
      <c r="P64" s="45"/>
      <c r="Q64" s="702"/>
      <c r="R64" s="418"/>
      <c r="S64" s="418"/>
      <c r="T64" s="425"/>
      <c r="U64" s="45"/>
      <c r="V64" s="702"/>
      <c r="W64" s="418"/>
      <c r="X64" s="418"/>
      <c r="Y64" s="425"/>
      <c r="Z64" s="45"/>
      <c r="AA64" s="702"/>
      <c r="AB64" s="418"/>
      <c r="AC64" s="418"/>
      <c r="AD64" s="425"/>
      <c r="AE64" s="45"/>
      <c r="AF64" s="705"/>
      <c r="AG64" s="307"/>
      <c r="AH64" s="279"/>
      <c r="AI64" s="308"/>
      <c r="AJ64" s="306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 s="1" customFormat="1" ht="18" hidden="1" customHeight="1">
      <c r="A65" s="732"/>
      <c r="B65" s="706"/>
      <c r="C65" s="283"/>
      <c r="D65" s="69"/>
      <c r="E65" s="309"/>
      <c r="F65" s="217"/>
      <c r="G65" s="703"/>
      <c r="H65" s="418"/>
      <c r="I65" s="418"/>
      <c r="J65" s="425"/>
      <c r="K65" s="49"/>
      <c r="L65" s="703"/>
      <c r="M65" s="418"/>
      <c r="N65" s="418"/>
      <c r="O65" s="425"/>
      <c r="P65" s="49"/>
      <c r="Q65" s="703"/>
      <c r="R65" s="418"/>
      <c r="S65" s="418"/>
      <c r="T65" s="425"/>
      <c r="U65" s="49"/>
      <c r="V65" s="703"/>
      <c r="W65" s="418"/>
      <c r="X65" s="418"/>
      <c r="Y65" s="425"/>
      <c r="Z65" s="49"/>
      <c r="AA65" s="703"/>
      <c r="AB65" s="418"/>
      <c r="AC65" s="418"/>
      <c r="AD65" s="425"/>
      <c r="AE65" s="49"/>
      <c r="AF65" s="706"/>
      <c r="AG65" s="310"/>
      <c r="AH65" s="280"/>
      <c r="AI65" s="311"/>
      <c r="AJ65" s="217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 s="1" customFormat="1" ht="18" hidden="1" customHeight="1">
      <c r="A66" s="732"/>
      <c r="B66" s="706"/>
      <c r="C66" s="283"/>
      <c r="D66" s="69"/>
      <c r="E66" s="309"/>
      <c r="F66" s="217"/>
      <c r="G66" s="703"/>
      <c r="H66" s="418"/>
      <c r="I66" s="418"/>
      <c r="J66" s="425"/>
      <c r="K66" s="49"/>
      <c r="L66" s="703"/>
      <c r="M66" s="418"/>
      <c r="N66" s="418"/>
      <c r="O66" s="425"/>
      <c r="P66" s="49"/>
      <c r="Q66" s="703"/>
      <c r="R66" s="418"/>
      <c r="S66" s="418"/>
      <c r="T66" s="425"/>
      <c r="U66" s="49"/>
      <c r="V66" s="703"/>
      <c r="W66" s="418"/>
      <c r="X66" s="418"/>
      <c r="Y66" s="425"/>
      <c r="Z66" s="49"/>
      <c r="AA66" s="703"/>
      <c r="AB66" s="418"/>
      <c r="AC66" s="418"/>
      <c r="AD66" s="425"/>
      <c r="AE66" s="49"/>
      <c r="AF66" s="706"/>
      <c r="AG66" s="310"/>
      <c r="AH66" s="280"/>
      <c r="AI66" s="311"/>
      <c r="AJ66" s="217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 s="1" customFormat="1" ht="18" hidden="1" customHeight="1">
      <c r="A67" s="732"/>
      <c r="B67" s="706"/>
      <c r="C67" s="283"/>
      <c r="D67" s="69"/>
      <c r="E67" s="309"/>
      <c r="F67" s="217"/>
      <c r="G67" s="703"/>
      <c r="H67" s="418"/>
      <c r="I67" s="418"/>
      <c r="J67" s="425"/>
      <c r="K67" s="49"/>
      <c r="L67" s="703"/>
      <c r="M67" s="418"/>
      <c r="N67" s="418"/>
      <c r="O67" s="425"/>
      <c r="P67" s="49"/>
      <c r="Q67" s="703"/>
      <c r="R67" s="418"/>
      <c r="S67" s="418"/>
      <c r="T67" s="425"/>
      <c r="U67" s="49"/>
      <c r="V67" s="703"/>
      <c r="W67" s="418"/>
      <c r="X67" s="418"/>
      <c r="Y67" s="425"/>
      <c r="Z67" s="49"/>
      <c r="AA67" s="703"/>
      <c r="AB67" s="418"/>
      <c r="AC67" s="418"/>
      <c r="AD67" s="425"/>
      <c r="AE67" s="49"/>
      <c r="AF67" s="706"/>
      <c r="AG67" s="310"/>
      <c r="AH67" s="280"/>
      <c r="AI67" s="311"/>
      <c r="AJ67" s="21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 s="1" customFormat="1" ht="18" hidden="1" customHeight="1">
      <c r="A68" s="732"/>
      <c r="B68" s="706"/>
      <c r="C68" s="283"/>
      <c r="D68" s="69"/>
      <c r="E68" s="309"/>
      <c r="F68" s="217"/>
      <c r="G68" s="703"/>
      <c r="H68" s="418"/>
      <c r="I68" s="418"/>
      <c r="J68" s="425"/>
      <c r="K68" s="49"/>
      <c r="L68" s="703"/>
      <c r="M68" s="418"/>
      <c r="N68" s="418"/>
      <c r="O68" s="425"/>
      <c r="P68" s="49"/>
      <c r="Q68" s="703"/>
      <c r="R68" s="418"/>
      <c r="S68" s="418"/>
      <c r="T68" s="425"/>
      <c r="U68" s="49"/>
      <c r="V68" s="703"/>
      <c r="W68" s="418"/>
      <c r="X68" s="418"/>
      <c r="Y68" s="425"/>
      <c r="Z68" s="49"/>
      <c r="AA68" s="703"/>
      <c r="AB68" s="418"/>
      <c r="AC68" s="418"/>
      <c r="AD68" s="425"/>
      <c r="AE68" s="49"/>
      <c r="AF68" s="706"/>
      <c r="AG68" s="310"/>
      <c r="AH68" s="280"/>
      <c r="AI68" s="311"/>
      <c r="AJ68" s="217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 s="1" customFormat="1" ht="18" hidden="1" customHeight="1">
      <c r="A69" s="732"/>
      <c r="B69" s="706"/>
      <c r="C69" s="283"/>
      <c r="D69" s="69"/>
      <c r="E69" s="309"/>
      <c r="F69" s="217"/>
      <c r="G69" s="703"/>
      <c r="H69" s="418"/>
      <c r="I69" s="418"/>
      <c r="J69" s="425"/>
      <c r="K69" s="49"/>
      <c r="L69" s="703"/>
      <c r="M69" s="418"/>
      <c r="N69" s="418"/>
      <c r="O69" s="425"/>
      <c r="P69" s="49"/>
      <c r="Q69" s="703"/>
      <c r="R69" s="418"/>
      <c r="S69" s="418"/>
      <c r="T69" s="425"/>
      <c r="U69" s="49"/>
      <c r="V69" s="703"/>
      <c r="W69" s="418"/>
      <c r="X69" s="418"/>
      <c r="Y69" s="425"/>
      <c r="Z69" s="49"/>
      <c r="AA69" s="703"/>
      <c r="AB69" s="418"/>
      <c r="AC69" s="418"/>
      <c r="AD69" s="425"/>
      <c r="AE69" s="49"/>
      <c r="AF69" s="706"/>
      <c r="AG69" s="310"/>
      <c r="AH69" s="280"/>
      <c r="AI69" s="311"/>
      <c r="AJ69" s="217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 s="1" customFormat="1" ht="18" hidden="1" customHeight="1">
      <c r="A70" s="732"/>
      <c r="B70" s="706"/>
      <c r="C70" s="283"/>
      <c r="D70" s="69"/>
      <c r="E70" s="309"/>
      <c r="F70" s="217"/>
      <c r="G70" s="703"/>
      <c r="H70" s="418"/>
      <c r="I70" s="418"/>
      <c r="J70" s="425"/>
      <c r="K70" s="49"/>
      <c r="L70" s="703"/>
      <c r="M70" s="418"/>
      <c r="N70" s="418"/>
      <c r="O70" s="425"/>
      <c r="P70" s="49"/>
      <c r="Q70" s="703"/>
      <c r="R70" s="418"/>
      <c r="S70" s="418"/>
      <c r="T70" s="425"/>
      <c r="U70" s="49"/>
      <c r="V70" s="703"/>
      <c r="W70" s="418"/>
      <c r="X70" s="418"/>
      <c r="Y70" s="425"/>
      <c r="Z70" s="49"/>
      <c r="AA70" s="703"/>
      <c r="AB70" s="418"/>
      <c r="AC70" s="418"/>
      <c r="AD70" s="425"/>
      <c r="AE70" s="49"/>
      <c r="AF70" s="706"/>
      <c r="AG70" s="310"/>
      <c r="AH70" s="280"/>
      <c r="AI70" s="311"/>
      <c r="AJ70" s="217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 s="1" customFormat="1" ht="18" hidden="1" customHeight="1">
      <c r="A71" s="732"/>
      <c r="B71" s="706"/>
      <c r="C71" s="283"/>
      <c r="D71" s="69"/>
      <c r="E71" s="309"/>
      <c r="F71" s="217"/>
      <c r="G71" s="703"/>
      <c r="H71" s="418"/>
      <c r="I71" s="418"/>
      <c r="J71" s="425"/>
      <c r="K71" s="49"/>
      <c r="L71" s="703"/>
      <c r="M71" s="418"/>
      <c r="N71" s="418"/>
      <c r="O71" s="425"/>
      <c r="P71" s="49"/>
      <c r="Q71" s="703"/>
      <c r="R71" s="418"/>
      <c r="S71" s="418"/>
      <c r="T71" s="425"/>
      <c r="U71" s="49"/>
      <c r="V71" s="703"/>
      <c r="W71" s="418"/>
      <c r="X71" s="418"/>
      <c r="Y71" s="425"/>
      <c r="Z71" s="49"/>
      <c r="AA71" s="703"/>
      <c r="AB71" s="418"/>
      <c r="AC71" s="418"/>
      <c r="AD71" s="425"/>
      <c r="AE71" s="49"/>
      <c r="AF71" s="706"/>
      <c r="AG71" s="310"/>
      <c r="AH71" s="280"/>
      <c r="AI71" s="311"/>
      <c r="AJ71" s="217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 s="1" customFormat="1" ht="18" hidden="1" customHeight="1">
      <c r="A72" s="732"/>
      <c r="B72" s="706"/>
      <c r="C72" s="283"/>
      <c r="D72" s="69"/>
      <c r="E72" s="309"/>
      <c r="F72" s="217"/>
      <c r="G72" s="703"/>
      <c r="H72" s="418"/>
      <c r="I72" s="418"/>
      <c r="J72" s="425"/>
      <c r="K72" s="49"/>
      <c r="L72" s="703"/>
      <c r="M72" s="418"/>
      <c r="N72" s="418"/>
      <c r="O72" s="425"/>
      <c r="P72" s="49"/>
      <c r="Q72" s="703"/>
      <c r="R72" s="418"/>
      <c r="S72" s="418"/>
      <c r="T72" s="425"/>
      <c r="U72" s="49"/>
      <c r="V72" s="703"/>
      <c r="W72" s="418"/>
      <c r="X72" s="418"/>
      <c r="Y72" s="425"/>
      <c r="Z72" s="49"/>
      <c r="AA72" s="703"/>
      <c r="AB72" s="418"/>
      <c r="AC72" s="418"/>
      <c r="AD72" s="425"/>
      <c r="AE72" s="49"/>
      <c r="AF72" s="706"/>
      <c r="AG72" s="310"/>
      <c r="AH72" s="280"/>
      <c r="AI72" s="311"/>
      <c r="AJ72" s="217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 s="1" customFormat="1" ht="18" hidden="1" customHeight="1">
      <c r="A73" s="732"/>
      <c r="B73" s="706"/>
      <c r="C73" s="283"/>
      <c r="D73" s="69"/>
      <c r="E73" s="309"/>
      <c r="F73" s="217"/>
      <c r="G73" s="703"/>
      <c r="H73" s="418"/>
      <c r="I73" s="418"/>
      <c r="J73" s="425"/>
      <c r="K73" s="49"/>
      <c r="L73" s="703"/>
      <c r="M73" s="418"/>
      <c r="N73" s="418"/>
      <c r="O73" s="425"/>
      <c r="P73" s="49"/>
      <c r="Q73" s="703"/>
      <c r="R73" s="418"/>
      <c r="S73" s="418"/>
      <c r="T73" s="425"/>
      <c r="U73" s="49"/>
      <c r="V73" s="703"/>
      <c r="W73" s="418"/>
      <c r="X73" s="418"/>
      <c r="Y73" s="425"/>
      <c r="Z73" s="49"/>
      <c r="AA73" s="703"/>
      <c r="AB73" s="418"/>
      <c r="AC73" s="418"/>
      <c r="AD73" s="425"/>
      <c r="AE73" s="49"/>
      <c r="AF73" s="706"/>
      <c r="AG73" s="310"/>
      <c r="AH73" s="280"/>
      <c r="AI73" s="311"/>
      <c r="AJ73" s="217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 s="1" customFormat="1" ht="18" hidden="1" customHeight="1">
      <c r="A74" s="732"/>
      <c r="B74" s="706"/>
      <c r="C74" s="283"/>
      <c r="D74" s="69"/>
      <c r="E74" s="309"/>
      <c r="F74" s="217"/>
      <c r="G74" s="703"/>
      <c r="H74" s="418"/>
      <c r="I74" s="418"/>
      <c r="J74" s="425"/>
      <c r="K74" s="49"/>
      <c r="L74" s="703"/>
      <c r="M74" s="418"/>
      <c r="N74" s="418"/>
      <c r="O74" s="425"/>
      <c r="P74" s="49"/>
      <c r="Q74" s="703"/>
      <c r="R74" s="418"/>
      <c r="S74" s="418"/>
      <c r="T74" s="425"/>
      <c r="U74" s="49"/>
      <c r="V74" s="703"/>
      <c r="W74" s="418"/>
      <c r="X74" s="418"/>
      <c r="Y74" s="425"/>
      <c r="Z74" s="49"/>
      <c r="AA74" s="703"/>
      <c r="AB74" s="418"/>
      <c r="AC74" s="418"/>
      <c r="AD74" s="425"/>
      <c r="AE74" s="49"/>
      <c r="AF74" s="706"/>
      <c r="AG74" s="310"/>
      <c r="AH74" s="280"/>
      <c r="AI74" s="311"/>
      <c r="AJ74" s="217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 s="1" customFormat="1" ht="18" hidden="1" customHeight="1">
      <c r="A75" s="732"/>
      <c r="B75" s="706"/>
      <c r="C75" s="283"/>
      <c r="D75" s="69"/>
      <c r="E75" s="309"/>
      <c r="F75" s="217"/>
      <c r="G75" s="703"/>
      <c r="H75" s="418"/>
      <c r="I75" s="418"/>
      <c r="J75" s="425"/>
      <c r="K75" s="49"/>
      <c r="L75" s="703"/>
      <c r="M75" s="418"/>
      <c r="N75" s="418"/>
      <c r="O75" s="425"/>
      <c r="P75" s="49"/>
      <c r="Q75" s="703"/>
      <c r="R75" s="418"/>
      <c r="S75" s="418"/>
      <c r="T75" s="425"/>
      <c r="U75" s="49"/>
      <c r="V75" s="703"/>
      <c r="W75" s="418"/>
      <c r="X75" s="418"/>
      <c r="Y75" s="425"/>
      <c r="Z75" s="49"/>
      <c r="AA75" s="703"/>
      <c r="AB75" s="418"/>
      <c r="AC75" s="418"/>
      <c r="AD75" s="425"/>
      <c r="AE75" s="49"/>
      <c r="AF75" s="706"/>
      <c r="AG75" s="310"/>
      <c r="AH75" s="280"/>
      <c r="AI75" s="311"/>
      <c r="AJ75" s="217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 s="1" customFormat="1" ht="18" hidden="1" customHeight="1">
      <c r="A76" s="732"/>
      <c r="B76" s="706"/>
      <c r="C76" s="283"/>
      <c r="D76" s="69"/>
      <c r="E76" s="309"/>
      <c r="F76" s="217"/>
      <c r="G76" s="703"/>
      <c r="H76" s="418"/>
      <c r="I76" s="418"/>
      <c r="J76" s="425"/>
      <c r="K76" s="49"/>
      <c r="L76" s="703"/>
      <c r="M76" s="418"/>
      <c r="N76" s="418"/>
      <c r="O76" s="425"/>
      <c r="P76" s="49"/>
      <c r="Q76" s="703"/>
      <c r="R76" s="418"/>
      <c r="S76" s="418"/>
      <c r="T76" s="425"/>
      <c r="U76" s="49"/>
      <c r="V76" s="703"/>
      <c r="W76" s="418"/>
      <c r="X76" s="418"/>
      <c r="Y76" s="425"/>
      <c r="Z76" s="49"/>
      <c r="AA76" s="703"/>
      <c r="AB76" s="418"/>
      <c r="AC76" s="418"/>
      <c r="AD76" s="425"/>
      <c r="AE76" s="49"/>
      <c r="AF76" s="706"/>
      <c r="AG76" s="310"/>
      <c r="AH76" s="280"/>
      <c r="AI76" s="311"/>
      <c r="AJ76" s="217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 s="1" customFormat="1" ht="18" hidden="1" customHeight="1">
      <c r="A77" s="732"/>
      <c r="B77" s="706"/>
      <c r="C77" s="283"/>
      <c r="D77" s="69"/>
      <c r="E77" s="309"/>
      <c r="F77" s="217"/>
      <c r="G77" s="703"/>
      <c r="H77" s="418"/>
      <c r="I77" s="418"/>
      <c r="J77" s="425"/>
      <c r="K77" s="49"/>
      <c r="L77" s="703"/>
      <c r="M77" s="418"/>
      <c r="N77" s="418"/>
      <c r="O77" s="425"/>
      <c r="P77" s="49"/>
      <c r="Q77" s="703"/>
      <c r="R77" s="418"/>
      <c r="S77" s="418"/>
      <c r="T77" s="425"/>
      <c r="U77" s="49"/>
      <c r="V77" s="703"/>
      <c r="W77" s="418"/>
      <c r="X77" s="418"/>
      <c r="Y77" s="425"/>
      <c r="Z77" s="49"/>
      <c r="AA77" s="703"/>
      <c r="AB77" s="418"/>
      <c r="AC77" s="418"/>
      <c r="AD77" s="425"/>
      <c r="AE77" s="49"/>
      <c r="AF77" s="706"/>
      <c r="AG77" s="310"/>
      <c r="AH77" s="280"/>
      <c r="AI77" s="311"/>
      <c r="AJ77" s="21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 s="1" customFormat="1" ht="18" hidden="1" customHeight="1" thickBot="1">
      <c r="A78" s="733"/>
      <c r="B78" s="707"/>
      <c r="C78" s="284"/>
      <c r="D78" s="71"/>
      <c r="E78" s="312"/>
      <c r="F78" s="218"/>
      <c r="G78" s="704"/>
      <c r="H78" s="418"/>
      <c r="I78" s="418"/>
      <c r="J78" s="425"/>
      <c r="K78" s="52"/>
      <c r="L78" s="704"/>
      <c r="M78" s="418"/>
      <c r="N78" s="418"/>
      <c r="O78" s="425"/>
      <c r="P78" s="52"/>
      <c r="Q78" s="704"/>
      <c r="R78" s="418"/>
      <c r="S78" s="418"/>
      <c r="T78" s="425"/>
      <c r="U78" s="52"/>
      <c r="V78" s="704"/>
      <c r="W78" s="418"/>
      <c r="X78" s="418"/>
      <c r="Y78" s="425"/>
      <c r="Z78" s="52"/>
      <c r="AA78" s="704"/>
      <c r="AB78" s="418"/>
      <c r="AC78" s="418"/>
      <c r="AD78" s="425"/>
      <c r="AE78" s="52"/>
      <c r="AF78" s="707"/>
      <c r="AG78" s="313"/>
      <c r="AH78" s="285"/>
      <c r="AI78" s="314"/>
      <c r="AJ78" s="21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 s="1" customFormat="1" ht="18" hidden="1" customHeight="1">
      <c r="A79" s="731" t="s">
        <v>95</v>
      </c>
      <c r="B79" s="705"/>
      <c r="C79" s="281"/>
      <c r="D79" s="282"/>
      <c r="E79" s="305"/>
      <c r="F79" s="306"/>
      <c r="G79" s="702"/>
      <c r="H79" s="418"/>
      <c r="I79" s="418"/>
      <c r="J79" s="425"/>
      <c r="K79" s="45"/>
      <c r="L79" s="702"/>
      <c r="M79" s="418"/>
      <c r="N79" s="418"/>
      <c r="O79" s="425"/>
      <c r="P79" s="45"/>
      <c r="Q79" s="702"/>
      <c r="R79" s="418"/>
      <c r="S79" s="418"/>
      <c r="T79" s="425"/>
      <c r="U79" s="45"/>
      <c r="V79" s="702"/>
      <c r="W79" s="418"/>
      <c r="X79" s="418"/>
      <c r="Y79" s="425"/>
      <c r="Z79" s="45"/>
      <c r="AA79" s="702"/>
      <c r="AB79" s="418"/>
      <c r="AC79" s="418"/>
      <c r="AD79" s="425"/>
      <c r="AE79" s="45"/>
      <c r="AF79" s="705"/>
      <c r="AG79" s="307"/>
      <c r="AH79" s="279"/>
      <c r="AI79" s="308"/>
      <c r="AJ79" s="306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 s="1" customFormat="1" ht="18" hidden="1" customHeight="1">
      <c r="A80" s="732"/>
      <c r="B80" s="706"/>
      <c r="C80" s="283"/>
      <c r="D80" s="69"/>
      <c r="E80" s="309"/>
      <c r="F80" s="217"/>
      <c r="G80" s="703"/>
      <c r="H80" s="418"/>
      <c r="I80" s="418"/>
      <c r="J80" s="425"/>
      <c r="K80" s="49"/>
      <c r="L80" s="703"/>
      <c r="M80" s="418"/>
      <c r="N80" s="418"/>
      <c r="O80" s="425"/>
      <c r="P80" s="49"/>
      <c r="Q80" s="703"/>
      <c r="R80" s="418"/>
      <c r="S80" s="418"/>
      <c r="T80" s="425"/>
      <c r="U80" s="49"/>
      <c r="V80" s="703"/>
      <c r="W80" s="418"/>
      <c r="X80" s="418"/>
      <c r="Y80" s="425"/>
      <c r="Z80" s="49"/>
      <c r="AA80" s="703"/>
      <c r="AB80" s="418"/>
      <c r="AC80" s="418"/>
      <c r="AD80" s="425"/>
      <c r="AE80" s="49"/>
      <c r="AF80" s="706"/>
      <c r="AG80" s="310"/>
      <c r="AH80" s="280"/>
      <c r="AI80" s="311"/>
      <c r="AJ80" s="217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 s="1" customFormat="1" ht="18" hidden="1" customHeight="1">
      <c r="A81" s="732"/>
      <c r="B81" s="706"/>
      <c r="C81" s="283"/>
      <c r="D81" s="69"/>
      <c r="E81" s="309"/>
      <c r="F81" s="217"/>
      <c r="G81" s="703"/>
      <c r="H81" s="418"/>
      <c r="I81" s="418"/>
      <c r="J81" s="425"/>
      <c r="K81" s="49"/>
      <c r="L81" s="703"/>
      <c r="M81" s="418"/>
      <c r="N81" s="418"/>
      <c r="O81" s="425"/>
      <c r="P81" s="49"/>
      <c r="Q81" s="703"/>
      <c r="R81" s="418"/>
      <c r="S81" s="418"/>
      <c r="T81" s="425"/>
      <c r="U81" s="49"/>
      <c r="V81" s="703"/>
      <c r="W81" s="418"/>
      <c r="X81" s="418"/>
      <c r="Y81" s="425"/>
      <c r="Z81" s="49"/>
      <c r="AA81" s="703"/>
      <c r="AB81" s="418"/>
      <c r="AC81" s="418"/>
      <c r="AD81" s="425"/>
      <c r="AE81" s="49"/>
      <c r="AF81" s="706"/>
      <c r="AG81" s="310"/>
      <c r="AH81" s="280"/>
      <c r="AI81" s="311"/>
      <c r="AJ81" s="217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 s="1" customFormat="1" ht="18" hidden="1" customHeight="1">
      <c r="A82" s="732"/>
      <c r="B82" s="706"/>
      <c r="C82" s="283"/>
      <c r="D82" s="69"/>
      <c r="E82" s="309"/>
      <c r="F82" s="217"/>
      <c r="G82" s="703"/>
      <c r="H82" s="418"/>
      <c r="I82" s="418"/>
      <c r="J82" s="425"/>
      <c r="K82" s="49"/>
      <c r="L82" s="703"/>
      <c r="M82" s="418"/>
      <c r="N82" s="418"/>
      <c r="O82" s="425"/>
      <c r="P82" s="49"/>
      <c r="Q82" s="703"/>
      <c r="R82" s="418"/>
      <c r="S82" s="418"/>
      <c r="T82" s="425"/>
      <c r="U82" s="49"/>
      <c r="V82" s="703"/>
      <c r="W82" s="418"/>
      <c r="X82" s="418"/>
      <c r="Y82" s="425"/>
      <c r="Z82" s="49"/>
      <c r="AA82" s="703"/>
      <c r="AB82" s="418"/>
      <c r="AC82" s="418"/>
      <c r="AD82" s="425"/>
      <c r="AE82" s="49"/>
      <c r="AF82" s="706"/>
      <c r="AG82" s="310"/>
      <c r="AH82" s="280"/>
      <c r="AI82" s="311"/>
      <c r="AJ82" s="217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 s="1" customFormat="1" ht="18" hidden="1" customHeight="1">
      <c r="A83" s="732"/>
      <c r="B83" s="706"/>
      <c r="C83" s="283"/>
      <c r="D83" s="69"/>
      <c r="E83" s="309"/>
      <c r="F83" s="217"/>
      <c r="G83" s="703"/>
      <c r="H83" s="418"/>
      <c r="I83" s="418"/>
      <c r="J83" s="425"/>
      <c r="K83" s="49"/>
      <c r="L83" s="703"/>
      <c r="M83" s="418"/>
      <c r="N83" s="418"/>
      <c r="O83" s="425"/>
      <c r="P83" s="49"/>
      <c r="Q83" s="703"/>
      <c r="R83" s="418"/>
      <c r="S83" s="418"/>
      <c r="T83" s="425"/>
      <c r="U83" s="49"/>
      <c r="V83" s="703"/>
      <c r="W83" s="418"/>
      <c r="X83" s="418"/>
      <c r="Y83" s="425"/>
      <c r="Z83" s="49"/>
      <c r="AA83" s="703"/>
      <c r="AB83" s="418"/>
      <c r="AC83" s="418"/>
      <c r="AD83" s="425"/>
      <c r="AE83" s="49"/>
      <c r="AF83" s="706"/>
      <c r="AG83" s="310"/>
      <c r="AH83" s="280"/>
      <c r="AI83" s="311"/>
      <c r="AJ83" s="217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 s="1" customFormat="1" ht="18" hidden="1" customHeight="1">
      <c r="A84" s="732"/>
      <c r="B84" s="706"/>
      <c r="C84" s="283"/>
      <c r="D84" s="69"/>
      <c r="E84" s="309"/>
      <c r="F84" s="217"/>
      <c r="G84" s="703"/>
      <c r="H84" s="418"/>
      <c r="I84" s="418"/>
      <c r="J84" s="425"/>
      <c r="K84" s="49"/>
      <c r="L84" s="703"/>
      <c r="M84" s="418"/>
      <c r="N84" s="418"/>
      <c r="O84" s="425"/>
      <c r="P84" s="49"/>
      <c r="Q84" s="703"/>
      <c r="R84" s="418"/>
      <c r="S84" s="418"/>
      <c r="T84" s="425"/>
      <c r="U84" s="49"/>
      <c r="V84" s="703"/>
      <c r="W84" s="418"/>
      <c r="X84" s="418"/>
      <c r="Y84" s="425"/>
      <c r="Z84" s="49"/>
      <c r="AA84" s="703"/>
      <c r="AB84" s="418"/>
      <c r="AC84" s="418"/>
      <c r="AD84" s="425"/>
      <c r="AE84" s="49"/>
      <c r="AF84" s="706"/>
      <c r="AG84" s="310"/>
      <c r="AH84" s="280"/>
      <c r="AI84" s="311"/>
      <c r="AJ84" s="217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 s="1" customFormat="1" ht="18" hidden="1" customHeight="1">
      <c r="A85" s="732"/>
      <c r="B85" s="706"/>
      <c r="C85" s="283"/>
      <c r="D85" s="69"/>
      <c r="E85" s="309"/>
      <c r="F85" s="217"/>
      <c r="G85" s="703"/>
      <c r="H85" s="418"/>
      <c r="I85" s="418"/>
      <c r="J85" s="425"/>
      <c r="K85" s="49"/>
      <c r="L85" s="703"/>
      <c r="M85" s="418"/>
      <c r="N85" s="418"/>
      <c r="O85" s="425"/>
      <c r="P85" s="49"/>
      <c r="Q85" s="703"/>
      <c r="R85" s="418"/>
      <c r="S85" s="418"/>
      <c r="T85" s="425"/>
      <c r="U85" s="49"/>
      <c r="V85" s="703"/>
      <c r="W85" s="418"/>
      <c r="X85" s="418"/>
      <c r="Y85" s="425"/>
      <c r="Z85" s="49"/>
      <c r="AA85" s="703"/>
      <c r="AB85" s="418"/>
      <c r="AC85" s="418"/>
      <c r="AD85" s="425"/>
      <c r="AE85" s="49"/>
      <c r="AF85" s="706"/>
      <c r="AG85" s="310"/>
      <c r="AH85" s="280"/>
      <c r="AI85" s="311"/>
      <c r="AJ85" s="217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 s="1" customFormat="1" ht="18" hidden="1" customHeight="1">
      <c r="A86" s="732"/>
      <c r="B86" s="706"/>
      <c r="C86" s="283"/>
      <c r="D86" s="69"/>
      <c r="E86" s="309"/>
      <c r="F86" s="217"/>
      <c r="G86" s="703"/>
      <c r="H86" s="418"/>
      <c r="I86" s="418"/>
      <c r="J86" s="425"/>
      <c r="K86" s="49"/>
      <c r="L86" s="703"/>
      <c r="M86" s="418"/>
      <c r="N86" s="418"/>
      <c r="O86" s="425"/>
      <c r="P86" s="49"/>
      <c r="Q86" s="703"/>
      <c r="R86" s="418"/>
      <c r="S86" s="418"/>
      <c r="T86" s="425"/>
      <c r="U86" s="49"/>
      <c r="V86" s="703"/>
      <c r="W86" s="418"/>
      <c r="X86" s="418"/>
      <c r="Y86" s="425"/>
      <c r="Z86" s="49"/>
      <c r="AA86" s="703"/>
      <c r="AB86" s="418"/>
      <c r="AC86" s="418"/>
      <c r="AD86" s="425"/>
      <c r="AE86" s="49"/>
      <c r="AF86" s="706"/>
      <c r="AG86" s="310"/>
      <c r="AH86" s="280"/>
      <c r="AI86" s="311"/>
      <c r="AJ86" s="217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 s="1" customFormat="1" ht="18" hidden="1" customHeight="1">
      <c r="A87" s="732"/>
      <c r="B87" s="706"/>
      <c r="C87" s="283"/>
      <c r="D87" s="69"/>
      <c r="E87" s="309"/>
      <c r="F87" s="217"/>
      <c r="G87" s="703"/>
      <c r="H87" s="418"/>
      <c r="I87" s="418"/>
      <c r="J87" s="425"/>
      <c r="K87" s="49"/>
      <c r="L87" s="703"/>
      <c r="M87" s="418"/>
      <c r="N87" s="418"/>
      <c r="O87" s="425"/>
      <c r="P87" s="49"/>
      <c r="Q87" s="703"/>
      <c r="R87" s="418"/>
      <c r="S87" s="418"/>
      <c r="T87" s="425"/>
      <c r="U87" s="49"/>
      <c r="V87" s="703"/>
      <c r="W87" s="418"/>
      <c r="X87" s="418"/>
      <c r="Y87" s="425"/>
      <c r="Z87" s="49"/>
      <c r="AA87" s="703"/>
      <c r="AB87" s="418"/>
      <c r="AC87" s="418"/>
      <c r="AD87" s="425"/>
      <c r="AE87" s="49"/>
      <c r="AF87" s="706"/>
      <c r="AG87" s="310"/>
      <c r="AH87" s="280"/>
      <c r="AI87" s="311"/>
      <c r="AJ87" s="21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 s="1" customFormat="1" ht="18" hidden="1" customHeight="1">
      <c r="A88" s="732"/>
      <c r="B88" s="706"/>
      <c r="C88" s="283"/>
      <c r="D88" s="69"/>
      <c r="E88" s="309"/>
      <c r="F88" s="217"/>
      <c r="G88" s="703"/>
      <c r="H88" s="418"/>
      <c r="I88" s="418"/>
      <c r="J88" s="425"/>
      <c r="K88" s="49"/>
      <c r="L88" s="703"/>
      <c r="M88" s="418"/>
      <c r="N88" s="418"/>
      <c r="O88" s="425"/>
      <c r="P88" s="49"/>
      <c r="Q88" s="703"/>
      <c r="R88" s="418"/>
      <c r="S88" s="418"/>
      <c r="T88" s="425"/>
      <c r="U88" s="49"/>
      <c r="V88" s="703"/>
      <c r="W88" s="418"/>
      <c r="X88" s="418"/>
      <c r="Y88" s="425"/>
      <c r="Z88" s="49"/>
      <c r="AA88" s="703"/>
      <c r="AB88" s="418"/>
      <c r="AC88" s="418"/>
      <c r="AD88" s="425"/>
      <c r="AE88" s="49"/>
      <c r="AF88" s="706"/>
      <c r="AG88" s="310"/>
      <c r="AH88" s="280"/>
      <c r="AI88" s="311"/>
      <c r="AJ88" s="217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 s="1" customFormat="1" ht="18" hidden="1" customHeight="1">
      <c r="A89" s="732"/>
      <c r="B89" s="706"/>
      <c r="C89" s="283"/>
      <c r="D89" s="69"/>
      <c r="E89" s="309"/>
      <c r="F89" s="217"/>
      <c r="G89" s="703"/>
      <c r="H89" s="418"/>
      <c r="I89" s="418"/>
      <c r="J89" s="425"/>
      <c r="K89" s="49"/>
      <c r="L89" s="703"/>
      <c r="M89" s="418"/>
      <c r="N89" s="418"/>
      <c r="O89" s="425"/>
      <c r="P89" s="49"/>
      <c r="Q89" s="703"/>
      <c r="R89" s="418"/>
      <c r="S89" s="418"/>
      <c r="T89" s="425"/>
      <c r="U89" s="49"/>
      <c r="V89" s="703"/>
      <c r="W89" s="418"/>
      <c r="X89" s="418"/>
      <c r="Y89" s="425"/>
      <c r="Z89" s="49"/>
      <c r="AA89" s="703"/>
      <c r="AB89" s="418"/>
      <c r="AC89" s="418"/>
      <c r="AD89" s="425"/>
      <c r="AE89" s="49"/>
      <c r="AF89" s="706"/>
      <c r="AG89" s="310"/>
      <c r="AH89" s="280"/>
      <c r="AI89" s="311"/>
      <c r="AJ89" s="217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 s="1" customFormat="1" ht="18" hidden="1" customHeight="1">
      <c r="A90" s="732"/>
      <c r="B90" s="706"/>
      <c r="C90" s="283"/>
      <c r="D90" s="69"/>
      <c r="E90" s="309"/>
      <c r="F90" s="217"/>
      <c r="G90" s="703"/>
      <c r="H90" s="418"/>
      <c r="I90" s="418"/>
      <c r="J90" s="425"/>
      <c r="K90" s="49"/>
      <c r="L90" s="703"/>
      <c r="M90" s="418"/>
      <c r="N90" s="418"/>
      <c r="O90" s="425"/>
      <c r="P90" s="49"/>
      <c r="Q90" s="703"/>
      <c r="R90" s="418"/>
      <c r="S90" s="418"/>
      <c r="T90" s="425"/>
      <c r="U90" s="49"/>
      <c r="V90" s="703"/>
      <c r="W90" s="418"/>
      <c r="X90" s="418"/>
      <c r="Y90" s="425"/>
      <c r="Z90" s="49"/>
      <c r="AA90" s="703"/>
      <c r="AB90" s="418"/>
      <c r="AC90" s="418"/>
      <c r="AD90" s="425"/>
      <c r="AE90" s="49"/>
      <c r="AF90" s="706"/>
      <c r="AG90" s="310"/>
      <c r="AH90" s="280"/>
      <c r="AI90" s="311"/>
      <c r="AJ90" s="217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 s="1" customFormat="1" ht="18" hidden="1" customHeight="1">
      <c r="A91" s="732"/>
      <c r="B91" s="706"/>
      <c r="C91" s="283"/>
      <c r="D91" s="69"/>
      <c r="E91" s="309"/>
      <c r="F91" s="217"/>
      <c r="G91" s="703"/>
      <c r="H91" s="418"/>
      <c r="I91" s="418"/>
      <c r="J91" s="425"/>
      <c r="K91" s="49"/>
      <c r="L91" s="703"/>
      <c r="M91" s="418"/>
      <c r="N91" s="418"/>
      <c r="O91" s="425"/>
      <c r="P91" s="49"/>
      <c r="Q91" s="703"/>
      <c r="R91" s="418"/>
      <c r="S91" s="418"/>
      <c r="T91" s="425"/>
      <c r="U91" s="49"/>
      <c r="V91" s="703"/>
      <c r="W91" s="418"/>
      <c r="X91" s="418"/>
      <c r="Y91" s="425"/>
      <c r="Z91" s="49"/>
      <c r="AA91" s="703"/>
      <c r="AB91" s="418"/>
      <c r="AC91" s="418"/>
      <c r="AD91" s="425"/>
      <c r="AE91" s="49"/>
      <c r="AF91" s="706"/>
      <c r="AG91" s="310"/>
      <c r="AH91" s="280"/>
      <c r="AI91" s="311"/>
      <c r="AJ91" s="217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 s="1" customFormat="1" ht="18" hidden="1" customHeight="1">
      <c r="A92" s="732"/>
      <c r="B92" s="706"/>
      <c r="C92" s="283"/>
      <c r="D92" s="69"/>
      <c r="E92" s="309"/>
      <c r="F92" s="217"/>
      <c r="G92" s="703"/>
      <c r="H92" s="418"/>
      <c r="I92" s="418"/>
      <c r="J92" s="425"/>
      <c r="K92" s="49"/>
      <c r="L92" s="703"/>
      <c r="M92" s="418"/>
      <c r="N92" s="418"/>
      <c r="O92" s="425"/>
      <c r="P92" s="49"/>
      <c r="Q92" s="703"/>
      <c r="R92" s="418"/>
      <c r="S92" s="418"/>
      <c r="T92" s="425"/>
      <c r="U92" s="49"/>
      <c r="V92" s="703"/>
      <c r="W92" s="418"/>
      <c r="X92" s="418"/>
      <c r="Y92" s="425"/>
      <c r="Z92" s="49"/>
      <c r="AA92" s="703"/>
      <c r="AB92" s="418"/>
      <c r="AC92" s="418"/>
      <c r="AD92" s="425"/>
      <c r="AE92" s="49"/>
      <c r="AF92" s="706"/>
      <c r="AG92" s="310"/>
      <c r="AH92" s="280"/>
      <c r="AI92" s="311"/>
      <c r="AJ92" s="217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 s="1" customFormat="1" ht="18" hidden="1" customHeight="1" thickBot="1">
      <c r="A93" s="733"/>
      <c r="B93" s="707"/>
      <c r="C93" s="284"/>
      <c r="D93" s="71"/>
      <c r="E93" s="312"/>
      <c r="F93" s="218"/>
      <c r="G93" s="704"/>
      <c r="H93" s="418"/>
      <c r="I93" s="418"/>
      <c r="J93" s="425"/>
      <c r="K93" s="49"/>
      <c r="L93" s="704"/>
      <c r="M93" s="418"/>
      <c r="N93" s="418"/>
      <c r="O93" s="425"/>
      <c r="P93" s="49"/>
      <c r="Q93" s="704"/>
      <c r="R93" s="418"/>
      <c r="S93" s="418"/>
      <c r="T93" s="425"/>
      <c r="U93" s="49"/>
      <c r="V93" s="704"/>
      <c r="W93" s="418"/>
      <c r="X93" s="418"/>
      <c r="Y93" s="425"/>
      <c r="Z93" s="49"/>
      <c r="AA93" s="704"/>
      <c r="AB93" s="418"/>
      <c r="AC93" s="418"/>
      <c r="AD93" s="425"/>
      <c r="AE93" s="49"/>
      <c r="AF93" s="707"/>
      <c r="AG93" s="313"/>
      <c r="AH93" s="285"/>
      <c r="AI93" s="314"/>
      <c r="AJ93" s="218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 s="1" customFormat="1" ht="18" customHeight="1">
      <c r="A94" s="737" t="s">
        <v>96</v>
      </c>
      <c r="B94" s="705"/>
      <c r="C94" s="282"/>
      <c r="D94" s="282"/>
      <c r="E94" s="305"/>
      <c r="F94" s="65"/>
      <c r="G94" s="750" t="s">
        <v>214</v>
      </c>
      <c r="H94" s="520" t="s">
        <v>211</v>
      </c>
      <c r="I94" s="533"/>
      <c r="J94" s="521">
        <f>ROUND(30*J$2/1000,0)</f>
        <v>46</v>
      </c>
      <c r="K94" s="503" t="s">
        <v>38</v>
      </c>
      <c r="L94" s="728" t="s">
        <v>250</v>
      </c>
      <c r="M94" s="98" t="s">
        <v>212</v>
      </c>
      <c r="N94" s="99"/>
      <c r="O94" s="412">
        <v>13</v>
      </c>
      <c r="P94" s="413" t="s">
        <v>38</v>
      </c>
      <c r="Q94" s="728" t="s">
        <v>202</v>
      </c>
      <c r="R94" s="98" t="s">
        <v>203</v>
      </c>
      <c r="S94" s="441"/>
      <c r="T94" s="442">
        <f>T$2*1.02</f>
        <v>1547.34</v>
      </c>
      <c r="U94" s="426" t="s">
        <v>39</v>
      </c>
      <c r="V94" s="728" t="s">
        <v>178</v>
      </c>
      <c r="W94" s="410" t="s">
        <v>75</v>
      </c>
      <c r="X94" s="440"/>
      <c r="Y94" s="412">
        <f>ROUND(57*Y$2/1000,0)</f>
        <v>87</v>
      </c>
      <c r="Z94" s="45" t="s">
        <v>38</v>
      </c>
      <c r="AA94" s="728" t="s">
        <v>196</v>
      </c>
      <c r="AB94" s="98" t="s">
        <v>140</v>
      </c>
      <c r="AC94" s="99" t="s">
        <v>70</v>
      </c>
      <c r="AD94" s="412">
        <f>ROUND(30*AD$2/1000,0)</f>
        <v>46</v>
      </c>
      <c r="AE94" s="413" t="s">
        <v>38</v>
      </c>
      <c r="AF94" s="716"/>
      <c r="AG94" s="118"/>
      <c r="AH94" s="216"/>
      <c r="AI94" s="214"/>
      <c r="AJ94" s="188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 s="1" customFormat="1" ht="18" customHeight="1">
      <c r="A95" s="738"/>
      <c r="B95" s="740"/>
      <c r="C95" s="69"/>
      <c r="D95" s="69"/>
      <c r="E95" s="309"/>
      <c r="F95" s="280"/>
      <c r="G95" s="751"/>
      <c r="H95" s="508" t="s">
        <v>212</v>
      </c>
      <c r="I95" s="522"/>
      <c r="J95" s="511">
        <f>ROUND(18*J$2/1000,0)</f>
        <v>27</v>
      </c>
      <c r="K95" s="507" t="s">
        <v>38</v>
      </c>
      <c r="L95" s="729"/>
      <c r="M95" s="443" t="s">
        <v>140</v>
      </c>
      <c r="N95" s="131" t="s">
        <v>39</v>
      </c>
      <c r="O95" s="425">
        <f>ROUND(40.5*O$2/1000,0)</f>
        <v>62</v>
      </c>
      <c r="P95" s="49" t="s">
        <v>38</v>
      </c>
      <c r="Q95" s="729"/>
      <c r="R95" s="443" t="s">
        <v>43</v>
      </c>
      <c r="S95" s="444"/>
      <c r="T95" s="445">
        <f>ROUND(1.2*T2/1000,0)</f>
        <v>2</v>
      </c>
      <c r="U95" s="49" t="s">
        <v>38</v>
      </c>
      <c r="V95" s="729"/>
      <c r="W95" s="429" t="s">
        <v>176</v>
      </c>
      <c r="X95" s="418"/>
      <c r="Y95" s="425">
        <f>ROUND(16*Y$2/1000,0)</f>
        <v>24</v>
      </c>
      <c r="Z95" s="49" t="s">
        <v>38</v>
      </c>
      <c r="AA95" s="729"/>
      <c r="AB95" s="443" t="s">
        <v>67</v>
      </c>
      <c r="AC95" s="58"/>
      <c r="AD95" s="425">
        <f>ROUND(4*AD$2/1000,0)</f>
        <v>6</v>
      </c>
      <c r="AE95" s="49" t="s">
        <v>38</v>
      </c>
      <c r="AF95" s="717"/>
      <c r="AG95" s="110"/>
      <c r="AH95" s="120"/>
      <c r="AI95" s="213"/>
      <c r="AJ95" s="217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 s="1" customFormat="1" ht="18" customHeight="1">
      <c r="A96" s="738"/>
      <c r="B96" s="740"/>
      <c r="C96" s="69"/>
      <c r="D96" s="69"/>
      <c r="E96" s="309"/>
      <c r="F96" s="280"/>
      <c r="G96" s="751"/>
      <c r="H96" s="508" t="s">
        <v>67</v>
      </c>
      <c r="I96" s="522"/>
      <c r="J96" s="511">
        <f>ROUND(10*J$2/1000,0)</f>
        <v>15</v>
      </c>
      <c r="K96" s="507" t="s">
        <v>38</v>
      </c>
      <c r="L96" s="729"/>
      <c r="M96" s="57" t="s">
        <v>251</v>
      </c>
      <c r="N96" s="58"/>
      <c r="O96" s="425">
        <f>ROUND(1.25*O$2/1000,0)</f>
        <v>2</v>
      </c>
      <c r="P96" s="49" t="s">
        <v>38</v>
      </c>
      <c r="Q96" s="729"/>
      <c r="R96" s="487" t="s">
        <v>244</v>
      </c>
      <c r="S96" s="479"/>
      <c r="T96" s="480">
        <v>30</v>
      </c>
      <c r="U96" s="407" t="s">
        <v>245</v>
      </c>
      <c r="V96" s="729"/>
      <c r="W96" s="429"/>
      <c r="X96" s="418"/>
      <c r="Y96" s="425"/>
      <c r="Z96" s="49"/>
      <c r="AA96" s="729"/>
      <c r="AB96" s="57" t="s">
        <v>77</v>
      </c>
      <c r="AC96" s="58"/>
      <c r="AD96" s="425">
        <f>ROUND(18.7*AD$2/1000,0)</f>
        <v>28</v>
      </c>
      <c r="AE96" s="49" t="s">
        <v>38</v>
      </c>
      <c r="AF96" s="717"/>
      <c r="AG96" s="110"/>
      <c r="AH96" s="120"/>
      <c r="AI96" s="213"/>
      <c r="AJ96" s="217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 s="1" customFormat="1" ht="18" customHeight="1">
      <c r="A97" s="738"/>
      <c r="B97" s="740"/>
      <c r="C97" s="69"/>
      <c r="D97" s="69"/>
      <c r="E97" s="309"/>
      <c r="F97" s="315"/>
      <c r="G97" s="751"/>
      <c r="H97" s="508" t="s">
        <v>213</v>
      </c>
      <c r="I97" s="522"/>
      <c r="J97" s="511">
        <f>ROUND(11.3*J$2/1000,0)</f>
        <v>17</v>
      </c>
      <c r="K97" s="507" t="s">
        <v>38</v>
      </c>
      <c r="L97" s="729"/>
      <c r="M97" s="57" t="s">
        <v>252</v>
      </c>
      <c r="N97" s="58"/>
      <c r="O97" s="425">
        <f>ROUND(10*O$2/1000,0)</f>
        <v>15</v>
      </c>
      <c r="P97" s="49" t="s">
        <v>38</v>
      </c>
      <c r="Q97" s="729"/>
      <c r="R97" s="57"/>
      <c r="S97" s="444"/>
      <c r="T97" s="445"/>
      <c r="U97" s="49"/>
      <c r="V97" s="729"/>
      <c r="W97" s="429"/>
      <c r="X97" s="418"/>
      <c r="Y97" s="425"/>
      <c r="Z97" s="49"/>
      <c r="AA97" s="729"/>
      <c r="AB97" s="57" t="s">
        <v>71</v>
      </c>
      <c r="AC97" s="58"/>
      <c r="AD97" s="425">
        <f>MROUND(6.6*AD$2/1000,3)</f>
        <v>9</v>
      </c>
      <c r="AE97" s="49" t="s">
        <v>38</v>
      </c>
      <c r="AF97" s="717"/>
      <c r="AG97" s="110"/>
      <c r="AH97" s="120"/>
      <c r="AI97" s="213"/>
      <c r="AJ97" s="21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 s="1" customFormat="1" ht="18" customHeight="1">
      <c r="A98" s="738"/>
      <c r="B98" s="740"/>
      <c r="C98" s="69"/>
      <c r="D98" s="69"/>
      <c r="E98" s="309"/>
      <c r="F98" s="280"/>
      <c r="G98" s="751"/>
      <c r="H98" s="508"/>
      <c r="I98" s="522"/>
      <c r="J98" s="511"/>
      <c r="K98" s="507"/>
      <c r="L98" s="729"/>
      <c r="M98" s="57" t="s">
        <v>253</v>
      </c>
      <c r="N98" s="58" t="s">
        <v>73</v>
      </c>
      <c r="O98" s="53">
        <f>ROUND(7.7*O$2/1000,0)</f>
        <v>12</v>
      </c>
      <c r="P98" s="49" t="s">
        <v>38</v>
      </c>
      <c r="Q98" s="729"/>
      <c r="R98" s="57"/>
      <c r="S98" s="444"/>
      <c r="T98" s="445"/>
      <c r="U98" s="53"/>
      <c r="V98" s="729"/>
      <c r="W98" s="429"/>
      <c r="X98" s="418"/>
      <c r="Y98" s="425"/>
      <c r="Z98" s="49"/>
      <c r="AA98" s="729"/>
      <c r="AB98" s="487" t="s">
        <v>206</v>
      </c>
      <c r="AC98" s="488"/>
      <c r="AD98" s="491">
        <v>0.1</v>
      </c>
      <c r="AE98" s="408" t="s">
        <v>38</v>
      </c>
      <c r="AF98" s="717"/>
      <c r="AG98" s="110"/>
      <c r="AH98" s="120"/>
      <c r="AI98" s="213"/>
      <c r="AJ98" s="217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 s="1" customFormat="1" ht="18" customHeight="1">
      <c r="A99" s="738"/>
      <c r="B99" s="740"/>
      <c r="C99" s="69"/>
      <c r="D99" s="69"/>
      <c r="E99" s="309"/>
      <c r="F99" s="315"/>
      <c r="G99" s="751"/>
      <c r="H99" s="508"/>
      <c r="I99" s="522"/>
      <c r="J99" s="511"/>
      <c r="K99" s="507"/>
      <c r="L99" s="729"/>
      <c r="M99" s="57"/>
      <c r="N99" s="58"/>
      <c r="O99" s="445"/>
      <c r="P99" s="49"/>
      <c r="Q99" s="729"/>
      <c r="R99" s="57"/>
      <c r="S99" s="444"/>
      <c r="T99" s="445"/>
      <c r="U99" s="53"/>
      <c r="V99" s="729"/>
      <c r="W99" s="429"/>
      <c r="X99" s="418"/>
      <c r="Y99" s="425"/>
      <c r="Z99" s="49"/>
      <c r="AA99" s="729"/>
      <c r="AB99" s="57"/>
      <c r="AC99" s="58"/>
      <c r="AD99" s="53"/>
      <c r="AE99" s="49"/>
      <c r="AF99" s="717"/>
      <c r="AG99" s="110"/>
      <c r="AH99" s="120"/>
      <c r="AI99" s="213"/>
      <c r="AJ99" s="217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 s="1" customFormat="1" ht="18" customHeight="1" thickBot="1">
      <c r="A100" s="738"/>
      <c r="B100" s="740"/>
      <c r="C100" s="69"/>
      <c r="D100" s="69"/>
      <c r="E100" s="309"/>
      <c r="F100" s="315"/>
      <c r="G100" s="751"/>
      <c r="H100" s="508"/>
      <c r="I100" s="522"/>
      <c r="J100" s="511"/>
      <c r="K100" s="507"/>
      <c r="L100" s="729"/>
      <c r="M100" s="57"/>
      <c r="N100" s="58"/>
      <c r="O100" s="445"/>
      <c r="P100" s="49"/>
      <c r="Q100" s="729"/>
      <c r="R100" s="57"/>
      <c r="S100" s="444"/>
      <c r="T100" s="445"/>
      <c r="U100" s="53"/>
      <c r="V100" s="729"/>
      <c r="W100" s="429"/>
      <c r="X100" s="418"/>
      <c r="Y100" s="425"/>
      <c r="Z100" s="49"/>
      <c r="AA100" s="729"/>
      <c r="AB100" s="57"/>
      <c r="AC100" s="58"/>
      <c r="AD100" s="425"/>
      <c r="AE100" s="49"/>
      <c r="AF100" s="717"/>
      <c r="AG100" s="119"/>
      <c r="AH100" s="121"/>
      <c r="AI100" s="215"/>
      <c r="AJ100" s="217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 s="1" customFormat="1" ht="18" customHeight="1">
      <c r="A101" s="738"/>
      <c r="B101" s="740"/>
      <c r="C101" s="69"/>
      <c r="D101" s="69"/>
      <c r="E101" s="309"/>
      <c r="F101" s="315"/>
      <c r="G101" s="751"/>
      <c r="H101" s="508"/>
      <c r="I101" s="522"/>
      <c r="J101" s="511"/>
      <c r="K101" s="507"/>
      <c r="L101" s="729"/>
      <c r="M101" s="57"/>
      <c r="N101" s="58"/>
      <c r="O101" s="445"/>
      <c r="P101" s="49"/>
      <c r="Q101" s="729"/>
      <c r="R101" s="57"/>
      <c r="S101" s="444"/>
      <c r="T101" s="445"/>
      <c r="U101" s="53"/>
      <c r="V101" s="729"/>
      <c r="W101" s="429"/>
      <c r="X101" s="418"/>
      <c r="Y101" s="425"/>
      <c r="Z101" s="49"/>
      <c r="AA101" s="729"/>
      <c r="AB101" s="57"/>
      <c r="AC101" s="58"/>
      <c r="AD101" s="445"/>
      <c r="AE101" s="49"/>
      <c r="AF101" s="717"/>
      <c r="AG101" s="120"/>
      <c r="AH101" s="120"/>
      <c r="AI101" s="213"/>
      <c r="AJ101" s="217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 s="1" customFormat="1" ht="18" customHeight="1" thickBot="1">
      <c r="A102" s="738"/>
      <c r="B102" s="740"/>
      <c r="C102" s="69"/>
      <c r="D102" s="69"/>
      <c r="E102" s="309"/>
      <c r="F102" s="315"/>
      <c r="G102" s="751"/>
      <c r="H102" s="534"/>
      <c r="I102" s="535"/>
      <c r="J102" s="536"/>
      <c r="K102" s="519"/>
      <c r="L102" s="729"/>
      <c r="M102" s="57"/>
      <c r="N102" s="58"/>
      <c r="O102" s="445"/>
      <c r="P102" s="49"/>
      <c r="Q102" s="729"/>
      <c r="R102" s="57"/>
      <c r="S102" s="444"/>
      <c r="T102" s="445"/>
      <c r="U102" s="53"/>
      <c r="V102" s="729"/>
      <c r="W102" s="414"/>
      <c r="X102" s="423"/>
      <c r="Y102" s="438"/>
      <c r="Z102" s="52"/>
      <c r="AA102" s="729"/>
      <c r="AB102" s="57"/>
      <c r="AC102" s="58"/>
      <c r="AD102" s="445"/>
      <c r="AE102" s="49"/>
      <c r="AF102" s="717"/>
      <c r="AG102" s="120"/>
      <c r="AH102" s="120"/>
      <c r="AI102" s="213"/>
      <c r="AJ102" s="217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 s="1" customFormat="1" ht="18" hidden="1" customHeight="1">
      <c r="A103" s="738"/>
      <c r="B103" s="740"/>
      <c r="C103" s="69"/>
      <c r="D103" s="69"/>
      <c r="E103" s="309"/>
      <c r="F103" s="315"/>
      <c r="G103" s="751"/>
      <c r="H103" s="522"/>
      <c r="I103" s="522"/>
      <c r="J103" s="511"/>
      <c r="K103" s="537"/>
      <c r="L103" s="729"/>
      <c r="M103" s="57"/>
      <c r="N103" s="58"/>
      <c r="O103" s="445"/>
      <c r="P103" s="49"/>
      <c r="Q103" s="729"/>
      <c r="R103" s="57"/>
      <c r="S103" s="58"/>
      <c r="T103" s="445"/>
      <c r="U103" s="53"/>
      <c r="V103" s="729"/>
      <c r="W103" s="418"/>
      <c r="X103" s="418"/>
      <c r="Y103" s="425"/>
      <c r="Z103" s="53"/>
      <c r="AA103" s="729"/>
      <c r="AB103" s="418"/>
      <c r="AC103" s="418"/>
      <c r="AD103" s="425"/>
      <c r="AE103" s="53"/>
      <c r="AF103" s="717"/>
      <c r="AG103" s="120"/>
      <c r="AH103" s="120"/>
      <c r="AI103" s="213"/>
      <c r="AJ103" s="217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 s="1" customFormat="1" ht="18" hidden="1" customHeight="1">
      <c r="A104" s="738"/>
      <c r="B104" s="740"/>
      <c r="C104" s="69"/>
      <c r="D104" s="69"/>
      <c r="E104" s="309"/>
      <c r="F104" s="315"/>
      <c r="G104" s="751"/>
      <c r="H104" s="522"/>
      <c r="I104" s="522"/>
      <c r="J104" s="511"/>
      <c r="K104" s="537"/>
      <c r="L104" s="729"/>
      <c r="M104" s="57"/>
      <c r="N104" s="58"/>
      <c r="O104" s="445"/>
      <c r="P104" s="49"/>
      <c r="Q104" s="729"/>
      <c r="R104" s="57"/>
      <c r="S104" s="58"/>
      <c r="T104" s="445"/>
      <c r="U104" s="53"/>
      <c r="V104" s="729"/>
      <c r="W104" s="418"/>
      <c r="X104" s="418"/>
      <c r="Y104" s="425"/>
      <c r="Z104" s="53"/>
      <c r="AA104" s="729"/>
      <c r="AB104" s="418"/>
      <c r="AC104" s="418"/>
      <c r="AD104" s="425"/>
      <c r="AE104" s="53"/>
      <c r="AF104" s="717"/>
      <c r="AG104" s="120"/>
      <c r="AH104" s="120"/>
      <c r="AI104" s="213"/>
      <c r="AJ104" s="217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 s="1" customFormat="1" ht="18" hidden="1" customHeight="1">
      <c r="A105" s="738"/>
      <c r="B105" s="740"/>
      <c r="C105" s="69"/>
      <c r="D105" s="69"/>
      <c r="E105" s="309"/>
      <c r="F105" s="315"/>
      <c r="G105" s="751"/>
      <c r="H105" s="522"/>
      <c r="I105" s="522"/>
      <c r="J105" s="511"/>
      <c r="K105" s="537"/>
      <c r="L105" s="729"/>
      <c r="M105" s="57"/>
      <c r="N105" s="58"/>
      <c r="O105" s="445"/>
      <c r="P105" s="49"/>
      <c r="Q105" s="729"/>
      <c r="R105" s="57"/>
      <c r="S105" s="58"/>
      <c r="T105" s="445"/>
      <c r="U105" s="53"/>
      <c r="V105" s="729"/>
      <c r="W105" s="418"/>
      <c r="X105" s="418"/>
      <c r="Y105" s="425"/>
      <c r="Z105" s="53"/>
      <c r="AA105" s="729"/>
      <c r="AB105" s="418"/>
      <c r="AC105" s="418"/>
      <c r="AD105" s="425"/>
      <c r="AE105" s="53"/>
      <c r="AF105" s="717"/>
      <c r="AG105" s="120"/>
      <c r="AH105" s="120"/>
      <c r="AI105" s="213"/>
      <c r="AJ105" s="217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 s="1" customFormat="1" ht="18" hidden="1" customHeight="1">
      <c r="A106" s="738"/>
      <c r="B106" s="740"/>
      <c r="C106" s="69"/>
      <c r="D106" s="69"/>
      <c r="E106" s="309"/>
      <c r="F106" s="315"/>
      <c r="G106" s="751"/>
      <c r="H106" s="522"/>
      <c r="I106" s="522"/>
      <c r="J106" s="511"/>
      <c r="K106" s="537"/>
      <c r="L106" s="729"/>
      <c r="M106" s="57"/>
      <c r="N106" s="58"/>
      <c r="O106" s="445"/>
      <c r="P106" s="49"/>
      <c r="Q106" s="729"/>
      <c r="R106" s="57"/>
      <c r="S106" s="58"/>
      <c r="T106" s="445"/>
      <c r="U106" s="53"/>
      <c r="V106" s="729"/>
      <c r="W106" s="418"/>
      <c r="X106" s="418"/>
      <c r="Y106" s="425"/>
      <c r="Z106" s="53"/>
      <c r="AA106" s="729"/>
      <c r="AB106" s="418"/>
      <c r="AC106" s="418"/>
      <c r="AD106" s="425"/>
      <c r="AE106" s="53"/>
      <c r="AF106" s="717"/>
      <c r="AG106" s="120"/>
      <c r="AH106" s="120"/>
      <c r="AI106" s="213"/>
      <c r="AJ106" s="217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 s="1" customFormat="1" ht="18" hidden="1" customHeight="1">
      <c r="A107" s="738"/>
      <c r="B107" s="740"/>
      <c r="C107" s="69"/>
      <c r="D107" s="69"/>
      <c r="E107" s="309"/>
      <c r="F107" s="315"/>
      <c r="G107" s="751"/>
      <c r="H107" s="522"/>
      <c r="I107" s="522"/>
      <c r="J107" s="511"/>
      <c r="K107" s="537"/>
      <c r="L107" s="729"/>
      <c r="M107" s="57"/>
      <c r="N107" s="58"/>
      <c r="O107" s="445"/>
      <c r="P107" s="49"/>
      <c r="Q107" s="729"/>
      <c r="R107" s="57"/>
      <c r="S107" s="58"/>
      <c r="T107" s="445"/>
      <c r="U107" s="53"/>
      <c r="V107" s="729"/>
      <c r="W107" s="418"/>
      <c r="X107" s="418"/>
      <c r="Y107" s="425"/>
      <c r="Z107" s="53"/>
      <c r="AA107" s="729"/>
      <c r="AB107" s="418"/>
      <c r="AC107" s="418"/>
      <c r="AD107" s="425"/>
      <c r="AE107" s="53"/>
      <c r="AF107" s="717"/>
      <c r="AG107" s="120"/>
      <c r="AH107" s="120"/>
      <c r="AI107" s="213"/>
      <c r="AJ107" s="21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 s="1" customFormat="1" ht="18" hidden="1" customHeight="1">
      <c r="A108" s="739"/>
      <c r="B108" s="741"/>
      <c r="C108" s="71"/>
      <c r="D108" s="71"/>
      <c r="E108" s="312"/>
      <c r="F108" s="316"/>
      <c r="G108" s="752"/>
      <c r="H108" s="522"/>
      <c r="I108" s="522"/>
      <c r="J108" s="511"/>
      <c r="K108" s="538"/>
      <c r="L108" s="730"/>
      <c r="M108" s="167"/>
      <c r="N108" s="446"/>
      <c r="O108" s="447"/>
      <c r="P108" s="52"/>
      <c r="Q108" s="730"/>
      <c r="R108" s="167"/>
      <c r="S108" s="446"/>
      <c r="T108" s="447"/>
      <c r="U108" s="54"/>
      <c r="V108" s="730"/>
      <c r="W108" s="418"/>
      <c r="X108" s="418"/>
      <c r="Y108" s="425"/>
      <c r="Z108" s="54"/>
      <c r="AA108" s="730"/>
      <c r="AB108" s="418"/>
      <c r="AC108" s="418"/>
      <c r="AD108" s="425"/>
      <c r="AE108" s="54"/>
      <c r="AF108" s="718"/>
      <c r="AG108" s="120"/>
      <c r="AH108" s="120"/>
      <c r="AI108" s="213"/>
      <c r="AJ108" s="21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 s="1" customFormat="1" ht="18" hidden="1" customHeight="1">
      <c r="A109" s="737" t="s">
        <v>97</v>
      </c>
      <c r="B109" s="705"/>
      <c r="C109" s="281"/>
      <c r="D109" s="282"/>
      <c r="E109" s="305"/>
      <c r="F109" s="306"/>
      <c r="G109" s="728"/>
      <c r="H109" s="410"/>
      <c r="I109" s="440"/>
      <c r="J109" s="439"/>
      <c r="K109" s="413"/>
      <c r="L109" s="728"/>
      <c r="M109" s="410"/>
      <c r="N109" s="440"/>
      <c r="O109" s="439"/>
      <c r="P109" s="413"/>
      <c r="Q109" s="728"/>
      <c r="R109" s="410"/>
      <c r="S109" s="411"/>
      <c r="T109" s="439"/>
      <c r="U109" s="413"/>
      <c r="V109" s="728"/>
      <c r="W109" s="410"/>
      <c r="X109" s="440"/>
      <c r="Y109" s="411"/>
      <c r="Z109" s="413"/>
      <c r="AA109" s="728"/>
      <c r="AB109" s="410"/>
      <c r="AC109" s="440"/>
      <c r="AD109" s="439"/>
      <c r="AE109" s="413"/>
      <c r="AF109" s="705"/>
      <c r="AG109" s="307"/>
      <c r="AH109" s="279"/>
      <c r="AI109" s="308"/>
      <c r="AJ109" s="306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 s="1" customFormat="1" ht="18" hidden="1" customHeight="1" thickBot="1">
      <c r="A110" s="738"/>
      <c r="B110" s="706"/>
      <c r="C110" s="283"/>
      <c r="D110" s="69"/>
      <c r="E110" s="309"/>
      <c r="F110" s="217"/>
      <c r="G110" s="729"/>
      <c r="H110" s="429"/>
      <c r="I110" s="418"/>
      <c r="J110" s="425"/>
      <c r="K110" s="49"/>
      <c r="L110" s="729"/>
      <c r="M110" s="429"/>
      <c r="N110" s="418"/>
      <c r="O110" s="425"/>
      <c r="P110" s="49"/>
      <c r="Q110" s="729"/>
      <c r="R110" s="429"/>
      <c r="S110" s="419"/>
      <c r="T110" s="425"/>
      <c r="U110" s="49"/>
      <c r="V110" s="729"/>
      <c r="W110" s="429"/>
      <c r="X110" s="418"/>
      <c r="Y110" s="419"/>
      <c r="Z110" s="49"/>
      <c r="AA110" s="729"/>
      <c r="AB110" s="429"/>
      <c r="AC110" s="418"/>
      <c r="AD110" s="425"/>
      <c r="AE110" s="49"/>
      <c r="AF110" s="706"/>
      <c r="AG110" s="310"/>
      <c r="AH110" s="280"/>
      <c r="AI110" s="311"/>
      <c r="AJ110" s="217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 s="1" customFormat="1" ht="18" hidden="1" customHeight="1" thickBot="1">
      <c r="A111" s="738"/>
      <c r="B111" s="706"/>
      <c r="C111" s="283"/>
      <c r="D111" s="69"/>
      <c r="E111" s="309"/>
      <c r="F111" s="217"/>
      <c r="G111" s="729"/>
      <c r="H111" s="429"/>
      <c r="I111" s="418"/>
      <c r="J111" s="425"/>
      <c r="K111" s="49"/>
      <c r="L111" s="729"/>
      <c r="M111" s="429"/>
      <c r="N111" s="418"/>
      <c r="O111" s="425"/>
      <c r="P111" s="49"/>
      <c r="Q111" s="729"/>
      <c r="R111" s="429"/>
      <c r="S111" s="419"/>
      <c r="T111" s="425"/>
      <c r="U111" s="49"/>
      <c r="V111" s="729"/>
      <c r="W111" s="429"/>
      <c r="X111" s="418"/>
      <c r="Y111" s="419"/>
      <c r="Z111" s="49"/>
      <c r="AA111" s="729"/>
      <c r="AB111" s="429"/>
      <c r="AC111" s="418"/>
      <c r="AD111" s="425"/>
      <c r="AE111" s="49"/>
      <c r="AF111" s="706"/>
      <c r="AG111" s="310"/>
      <c r="AH111" s="280"/>
      <c r="AI111" s="311"/>
      <c r="AJ111" s="217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 s="1" customFormat="1" ht="18" hidden="1" customHeight="1">
      <c r="A112" s="738"/>
      <c r="B112" s="706"/>
      <c r="C112" s="283"/>
      <c r="D112" s="69"/>
      <c r="E112" s="309"/>
      <c r="F112" s="217"/>
      <c r="G112" s="729"/>
      <c r="H112" s="429"/>
      <c r="I112" s="418"/>
      <c r="J112" s="425"/>
      <c r="K112" s="49"/>
      <c r="L112" s="729"/>
      <c r="M112" s="429"/>
      <c r="N112" s="418"/>
      <c r="O112" s="425"/>
      <c r="P112" s="49"/>
      <c r="Q112" s="729"/>
      <c r="R112" s="429"/>
      <c r="S112" s="419"/>
      <c r="T112" s="425"/>
      <c r="U112" s="49"/>
      <c r="V112" s="729"/>
      <c r="W112" s="429"/>
      <c r="X112" s="418"/>
      <c r="Y112" s="425"/>
      <c r="Z112" s="49"/>
      <c r="AA112" s="729"/>
      <c r="AB112" s="429"/>
      <c r="AC112" s="418"/>
      <c r="AD112" s="425"/>
      <c r="AE112" s="49"/>
      <c r="AF112" s="706"/>
      <c r="AG112" s="310"/>
      <c r="AH112" s="280"/>
      <c r="AI112" s="311"/>
      <c r="AJ112" s="217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 s="1" customFormat="1" ht="18" hidden="1" customHeight="1">
      <c r="A113" s="738"/>
      <c r="B113" s="706"/>
      <c r="C113" s="283"/>
      <c r="D113" s="69"/>
      <c r="E113" s="309"/>
      <c r="F113" s="217"/>
      <c r="G113" s="729"/>
      <c r="H113" s="429"/>
      <c r="I113" s="418"/>
      <c r="J113" s="425"/>
      <c r="K113" s="49"/>
      <c r="L113" s="729"/>
      <c r="M113" s="429"/>
      <c r="N113" s="418"/>
      <c r="O113" s="425"/>
      <c r="P113" s="49"/>
      <c r="Q113" s="729"/>
      <c r="R113" s="429"/>
      <c r="S113" s="419"/>
      <c r="T113" s="425"/>
      <c r="U113" s="49"/>
      <c r="V113" s="729"/>
      <c r="W113" s="429"/>
      <c r="X113" s="418"/>
      <c r="Y113" s="425"/>
      <c r="Z113" s="49"/>
      <c r="AA113" s="729"/>
      <c r="AB113" s="429"/>
      <c r="AC113" s="418"/>
      <c r="AD113" s="425"/>
      <c r="AE113" s="49"/>
      <c r="AF113" s="706"/>
      <c r="AG113" s="310"/>
      <c r="AH113" s="280"/>
      <c r="AI113" s="311"/>
      <c r="AJ113" s="217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 s="1" customFormat="1" ht="18" hidden="1" customHeight="1">
      <c r="A114" s="738"/>
      <c r="B114" s="706"/>
      <c r="C114" s="283"/>
      <c r="D114" s="69"/>
      <c r="E114" s="309"/>
      <c r="F114" s="217"/>
      <c r="G114" s="729"/>
      <c r="H114" s="429"/>
      <c r="I114" s="418"/>
      <c r="J114" s="425"/>
      <c r="K114" s="49"/>
      <c r="L114" s="729"/>
      <c r="M114" s="429"/>
      <c r="N114" s="418"/>
      <c r="O114" s="425"/>
      <c r="P114" s="49"/>
      <c r="Q114" s="729"/>
      <c r="R114" s="429"/>
      <c r="S114" s="419"/>
      <c r="T114" s="425"/>
      <c r="U114" s="49"/>
      <c r="V114" s="729"/>
      <c r="W114" s="429"/>
      <c r="X114" s="418"/>
      <c r="Y114" s="425"/>
      <c r="Z114" s="49"/>
      <c r="AA114" s="729"/>
      <c r="AB114" s="429"/>
      <c r="AC114" s="418"/>
      <c r="AD114" s="425"/>
      <c r="AE114" s="49"/>
      <c r="AF114" s="706"/>
      <c r="AG114" s="310"/>
      <c r="AH114" s="280"/>
      <c r="AI114" s="311"/>
      <c r="AJ114" s="217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 s="1" customFormat="1" ht="18" hidden="1" customHeight="1">
      <c r="A115" s="738"/>
      <c r="B115" s="706"/>
      <c r="C115" s="283"/>
      <c r="D115" s="69"/>
      <c r="E115" s="309"/>
      <c r="F115" s="217"/>
      <c r="G115" s="729"/>
      <c r="H115" s="414"/>
      <c r="I115" s="423"/>
      <c r="J115" s="438"/>
      <c r="K115" s="52"/>
      <c r="L115" s="729"/>
      <c r="M115" s="414"/>
      <c r="N115" s="423"/>
      <c r="O115" s="438"/>
      <c r="P115" s="52"/>
      <c r="Q115" s="729"/>
      <c r="R115" s="414"/>
      <c r="S115" s="415"/>
      <c r="T115" s="438"/>
      <c r="U115" s="52"/>
      <c r="V115" s="729"/>
      <c r="W115" s="414"/>
      <c r="X115" s="423"/>
      <c r="Y115" s="438"/>
      <c r="Z115" s="49"/>
      <c r="AA115" s="729"/>
      <c r="AB115" s="414"/>
      <c r="AC115" s="423"/>
      <c r="AD115" s="438"/>
      <c r="AE115" s="49"/>
      <c r="AF115" s="706"/>
      <c r="AG115" s="310"/>
      <c r="AH115" s="280"/>
      <c r="AI115" s="311"/>
      <c r="AJ115" s="217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 s="1" customFormat="1" ht="18" hidden="1" customHeight="1">
      <c r="A116" s="738"/>
      <c r="B116" s="706"/>
      <c r="C116" s="283"/>
      <c r="D116" s="69"/>
      <c r="E116" s="309"/>
      <c r="F116" s="217"/>
      <c r="G116" s="729"/>
      <c r="H116" s="418"/>
      <c r="I116" s="418"/>
      <c r="J116" s="425"/>
      <c r="K116" s="49"/>
      <c r="L116" s="729"/>
      <c r="M116" s="418"/>
      <c r="N116" s="418"/>
      <c r="O116" s="425"/>
      <c r="P116" s="49"/>
      <c r="Q116" s="729"/>
      <c r="R116" s="418"/>
      <c r="S116" s="419"/>
      <c r="T116" s="425"/>
      <c r="U116" s="49"/>
      <c r="V116" s="729"/>
      <c r="W116" s="418"/>
      <c r="X116" s="418"/>
      <c r="Y116" s="425"/>
      <c r="Z116" s="49"/>
      <c r="AA116" s="729"/>
      <c r="AB116" s="418"/>
      <c r="AC116" s="418"/>
      <c r="AD116" s="425"/>
      <c r="AE116" s="49"/>
      <c r="AF116" s="706"/>
      <c r="AG116" s="310"/>
      <c r="AH116" s="280"/>
      <c r="AI116" s="311"/>
      <c r="AJ116" s="217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 s="1" customFormat="1" ht="18" hidden="1" customHeight="1">
      <c r="A117" s="738"/>
      <c r="B117" s="706"/>
      <c r="C117" s="283"/>
      <c r="D117" s="69"/>
      <c r="E117" s="309"/>
      <c r="F117" s="217"/>
      <c r="G117" s="729"/>
      <c r="H117" s="418"/>
      <c r="I117" s="418"/>
      <c r="J117" s="425"/>
      <c r="K117" s="49"/>
      <c r="L117" s="729"/>
      <c r="M117" s="418"/>
      <c r="N117" s="418"/>
      <c r="O117" s="425"/>
      <c r="P117" s="49"/>
      <c r="Q117" s="729"/>
      <c r="R117" s="418"/>
      <c r="S117" s="419"/>
      <c r="T117" s="425"/>
      <c r="U117" s="49"/>
      <c r="V117" s="729"/>
      <c r="W117" s="418"/>
      <c r="X117" s="418"/>
      <c r="Y117" s="425"/>
      <c r="Z117" s="49"/>
      <c r="AA117" s="729"/>
      <c r="AB117" s="418"/>
      <c r="AC117" s="418"/>
      <c r="AD117" s="425"/>
      <c r="AE117" s="49"/>
      <c r="AF117" s="706"/>
      <c r="AG117" s="310"/>
      <c r="AH117" s="280"/>
      <c r="AI117" s="311"/>
      <c r="AJ117" s="2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 s="1" customFormat="1" ht="18" hidden="1" customHeight="1">
      <c r="A118" s="738"/>
      <c r="B118" s="706"/>
      <c r="C118" s="283"/>
      <c r="D118" s="69"/>
      <c r="E118" s="309"/>
      <c r="F118" s="217"/>
      <c r="G118" s="729"/>
      <c r="H118" s="418"/>
      <c r="I118" s="418"/>
      <c r="J118" s="425"/>
      <c r="K118" s="53"/>
      <c r="L118" s="729"/>
      <c r="M118" s="418"/>
      <c r="N118" s="418"/>
      <c r="O118" s="425"/>
      <c r="P118" s="53"/>
      <c r="Q118" s="729"/>
      <c r="R118" s="418"/>
      <c r="S118" s="419"/>
      <c r="T118" s="425"/>
      <c r="U118" s="53"/>
      <c r="V118" s="729"/>
      <c r="W118" s="418"/>
      <c r="X118" s="418"/>
      <c r="Y118" s="425"/>
      <c r="Z118" s="53"/>
      <c r="AA118" s="729"/>
      <c r="AB118" s="418"/>
      <c r="AC118" s="418"/>
      <c r="AD118" s="425"/>
      <c r="AE118" s="49"/>
      <c r="AF118" s="706"/>
      <c r="AG118" s="310"/>
      <c r="AH118" s="280"/>
      <c r="AI118" s="311"/>
      <c r="AJ118" s="217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 s="1" customFormat="1" ht="18" hidden="1" customHeight="1">
      <c r="A119" s="738"/>
      <c r="B119" s="706"/>
      <c r="C119" s="283"/>
      <c r="D119" s="69"/>
      <c r="E119" s="309"/>
      <c r="F119" s="217"/>
      <c r="G119" s="729"/>
      <c r="H119" s="418"/>
      <c r="I119" s="418"/>
      <c r="J119" s="425"/>
      <c r="K119" s="53"/>
      <c r="L119" s="729"/>
      <c r="M119" s="418"/>
      <c r="N119" s="418"/>
      <c r="O119" s="425"/>
      <c r="P119" s="53"/>
      <c r="Q119" s="729"/>
      <c r="R119" s="418"/>
      <c r="S119" s="419"/>
      <c r="T119" s="425"/>
      <c r="U119" s="53"/>
      <c r="V119" s="729"/>
      <c r="W119" s="418"/>
      <c r="X119" s="418"/>
      <c r="Y119" s="425"/>
      <c r="Z119" s="53"/>
      <c r="AA119" s="729"/>
      <c r="AB119" s="418"/>
      <c r="AC119" s="418"/>
      <c r="AD119" s="425"/>
      <c r="AE119" s="49"/>
      <c r="AF119" s="706"/>
      <c r="AG119" s="310"/>
      <c r="AH119" s="280"/>
      <c r="AI119" s="311"/>
      <c r="AJ119" s="217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 s="1" customFormat="1" ht="18" hidden="1" customHeight="1">
      <c r="A120" s="738"/>
      <c r="B120" s="706"/>
      <c r="C120" s="283"/>
      <c r="D120" s="69"/>
      <c r="E120" s="309"/>
      <c r="F120" s="217"/>
      <c r="G120" s="729"/>
      <c r="H120" s="418"/>
      <c r="I120" s="418"/>
      <c r="J120" s="425"/>
      <c r="K120" s="53"/>
      <c r="L120" s="729"/>
      <c r="M120" s="418"/>
      <c r="N120" s="418"/>
      <c r="O120" s="425"/>
      <c r="P120" s="53"/>
      <c r="Q120" s="729"/>
      <c r="R120" s="418"/>
      <c r="S120" s="419"/>
      <c r="T120" s="425"/>
      <c r="U120" s="53"/>
      <c r="V120" s="729"/>
      <c r="W120" s="418"/>
      <c r="X120" s="418"/>
      <c r="Y120" s="425"/>
      <c r="Z120" s="53"/>
      <c r="AA120" s="729"/>
      <c r="AB120" s="418"/>
      <c r="AC120" s="418"/>
      <c r="AD120" s="425"/>
      <c r="AE120" s="49"/>
      <c r="AF120" s="706"/>
      <c r="AG120" s="310"/>
      <c r="AH120" s="280"/>
      <c r="AI120" s="311"/>
      <c r="AJ120" s="217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 s="1" customFormat="1" ht="18" hidden="1" customHeight="1">
      <c r="A121" s="738"/>
      <c r="B121" s="706"/>
      <c r="C121" s="283"/>
      <c r="D121" s="69"/>
      <c r="E121" s="309"/>
      <c r="F121" s="217"/>
      <c r="G121" s="729"/>
      <c r="H121" s="418"/>
      <c r="I121" s="418"/>
      <c r="J121" s="425"/>
      <c r="K121" s="53"/>
      <c r="L121" s="729"/>
      <c r="M121" s="418"/>
      <c r="N121" s="418"/>
      <c r="O121" s="425"/>
      <c r="P121" s="53"/>
      <c r="Q121" s="729"/>
      <c r="R121" s="418"/>
      <c r="S121" s="419"/>
      <c r="T121" s="425"/>
      <c r="U121" s="53"/>
      <c r="V121" s="729"/>
      <c r="W121" s="418"/>
      <c r="X121" s="418"/>
      <c r="Y121" s="425"/>
      <c r="Z121" s="53"/>
      <c r="AA121" s="729"/>
      <c r="AB121" s="418"/>
      <c r="AC121" s="418"/>
      <c r="AD121" s="425"/>
      <c r="AE121" s="49"/>
      <c r="AF121" s="706"/>
      <c r="AG121" s="310"/>
      <c r="AH121" s="280"/>
      <c r="AI121" s="311"/>
      <c r="AJ121" s="217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 s="1" customFormat="1" ht="18" hidden="1" customHeight="1">
      <c r="A122" s="738"/>
      <c r="B122" s="706"/>
      <c r="C122" s="283"/>
      <c r="D122" s="69"/>
      <c r="E122" s="309"/>
      <c r="F122" s="217"/>
      <c r="G122" s="729"/>
      <c r="H122" s="418"/>
      <c r="I122" s="418"/>
      <c r="J122" s="425"/>
      <c r="K122" s="53"/>
      <c r="L122" s="729"/>
      <c r="M122" s="418"/>
      <c r="N122" s="418"/>
      <c r="O122" s="425"/>
      <c r="P122" s="53"/>
      <c r="Q122" s="729"/>
      <c r="R122" s="418"/>
      <c r="S122" s="419"/>
      <c r="T122" s="425"/>
      <c r="U122" s="53"/>
      <c r="V122" s="729"/>
      <c r="W122" s="418"/>
      <c r="X122" s="418"/>
      <c r="Y122" s="425"/>
      <c r="Z122" s="53"/>
      <c r="AA122" s="729"/>
      <c r="AB122" s="418"/>
      <c r="AC122" s="418"/>
      <c r="AD122" s="425"/>
      <c r="AE122" s="49"/>
      <c r="AF122" s="706"/>
      <c r="AG122" s="310"/>
      <c r="AH122" s="280"/>
      <c r="AI122" s="311"/>
      <c r="AJ122" s="217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 s="1" customFormat="1" ht="18" hidden="1" customHeight="1" thickBot="1">
      <c r="A123" s="739"/>
      <c r="B123" s="707"/>
      <c r="C123" s="284"/>
      <c r="D123" s="71"/>
      <c r="E123" s="312"/>
      <c r="F123" s="218"/>
      <c r="G123" s="730"/>
      <c r="H123" s="418"/>
      <c r="I123" s="418"/>
      <c r="J123" s="425"/>
      <c r="K123" s="54"/>
      <c r="L123" s="730"/>
      <c r="M123" s="418"/>
      <c r="N123" s="418"/>
      <c r="O123" s="425"/>
      <c r="P123" s="54"/>
      <c r="Q123" s="730"/>
      <c r="R123" s="418"/>
      <c r="S123" s="419"/>
      <c r="T123" s="425"/>
      <c r="U123" s="54"/>
      <c r="V123" s="730"/>
      <c r="W123" s="418"/>
      <c r="X123" s="418"/>
      <c r="Y123" s="425"/>
      <c r="Z123" s="54"/>
      <c r="AA123" s="730"/>
      <c r="AB123" s="418"/>
      <c r="AC123" s="418"/>
      <c r="AD123" s="425"/>
      <c r="AE123" s="52"/>
      <c r="AF123" s="707"/>
      <c r="AG123" s="313"/>
      <c r="AH123" s="285"/>
      <c r="AI123" s="314"/>
      <c r="AJ123" s="218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 s="1" customFormat="1" ht="18" hidden="1" customHeight="1">
      <c r="A124" s="737" t="s">
        <v>98</v>
      </c>
      <c r="B124" s="705"/>
      <c r="C124" s="281"/>
      <c r="D124" s="282"/>
      <c r="E124" s="305"/>
      <c r="F124" s="306"/>
      <c r="G124" s="702"/>
      <c r="H124" s="418"/>
      <c r="I124" s="418"/>
      <c r="J124" s="425"/>
      <c r="K124" s="45"/>
      <c r="L124" s="702"/>
      <c r="M124" s="418"/>
      <c r="N124" s="418"/>
      <c r="O124" s="425"/>
      <c r="P124" s="45"/>
      <c r="Q124" s="702"/>
      <c r="R124" s="418"/>
      <c r="S124" s="418"/>
      <c r="T124" s="425"/>
      <c r="U124" s="45"/>
      <c r="V124" s="702"/>
      <c r="W124" s="418"/>
      <c r="X124" s="418"/>
      <c r="Y124" s="425"/>
      <c r="Z124" s="426"/>
      <c r="AA124" s="702"/>
      <c r="AB124" s="418"/>
      <c r="AC124" s="418"/>
      <c r="AD124" s="425"/>
      <c r="AE124" s="45"/>
      <c r="AF124" s="705"/>
      <c r="AG124" s="307"/>
      <c r="AH124" s="279"/>
      <c r="AI124" s="308"/>
      <c r="AJ124" s="306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 s="1" customFormat="1" ht="18" hidden="1" customHeight="1">
      <c r="A125" s="738"/>
      <c r="B125" s="706"/>
      <c r="C125" s="283"/>
      <c r="D125" s="69"/>
      <c r="E125" s="309"/>
      <c r="F125" s="217"/>
      <c r="G125" s="703"/>
      <c r="H125" s="418"/>
      <c r="I125" s="418"/>
      <c r="J125" s="425"/>
      <c r="K125" s="49"/>
      <c r="L125" s="703"/>
      <c r="M125" s="418"/>
      <c r="N125" s="418"/>
      <c r="O125" s="425"/>
      <c r="P125" s="49"/>
      <c r="Q125" s="703"/>
      <c r="R125" s="418"/>
      <c r="S125" s="418"/>
      <c r="T125" s="425"/>
      <c r="U125" s="49"/>
      <c r="V125" s="703"/>
      <c r="W125" s="418"/>
      <c r="X125" s="418"/>
      <c r="Y125" s="425"/>
      <c r="Z125" s="53"/>
      <c r="AA125" s="703"/>
      <c r="AB125" s="418"/>
      <c r="AC125" s="418"/>
      <c r="AD125" s="425"/>
      <c r="AE125" s="49"/>
      <c r="AF125" s="706"/>
      <c r="AG125" s="310"/>
      <c r="AH125" s="280"/>
      <c r="AI125" s="311"/>
      <c r="AJ125" s="217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 s="1" customFormat="1" ht="18" hidden="1" customHeight="1">
      <c r="A126" s="738"/>
      <c r="B126" s="706"/>
      <c r="C126" s="283"/>
      <c r="D126" s="69"/>
      <c r="E126" s="309"/>
      <c r="F126" s="217"/>
      <c r="G126" s="703"/>
      <c r="H126" s="418"/>
      <c r="I126" s="418"/>
      <c r="J126" s="425"/>
      <c r="K126" s="49"/>
      <c r="L126" s="703"/>
      <c r="M126" s="418"/>
      <c r="N126" s="418"/>
      <c r="O126" s="425"/>
      <c r="P126" s="49"/>
      <c r="Q126" s="703"/>
      <c r="R126" s="418"/>
      <c r="S126" s="418"/>
      <c r="T126" s="425"/>
      <c r="U126" s="49"/>
      <c r="V126" s="703"/>
      <c r="W126" s="418"/>
      <c r="X126" s="418"/>
      <c r="Y126" s="425"/>
      <c r="Z126" s="53"/>
      <c r="AA126" s="703"/>
      <c r="AB126" s="418"/>
      <c r="AC126" s="418"/>
      <c r="AD126" s="425"/>
      <c r="AE126" s="49"/>
      <c r="AF126" s="706"/>
      <c r="AG126" s="310"/>
      <c r="AH126" s="280"/>
      <c r="AI126" s="311"/>
      <c r="AJ126" s="217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 s="1" customFormat="1" ht="18" hidden="1" customHeight="1">
      <c r="A127" s="738"/>
      <c r="B127" s="706"/>
      <c r="C127" s="283"/>
      <c r="D127" s="69"/>
      <c r="E127" s="309"/>
      <c r="F127" s="217"/>
      <c r="G127" s="703"/>
      <c r="H127" s="418"/>
      <c r="I127" s="418"/>
      <c r="J127" s="425"/>
      <c r="K127" s="49"/>
      <c r="L127" s="703"/>
      <c r="M127" s="418"/>
      <c r="N127" s="418"/>
      <c r="O127" s="425"/>
      <c r="P127" s="49"/>
      <c r="Q127" s="703"/>
      <c r="R127" s="418"/>
      <c r="S127" s="418"/>
      <c r="T127" s="425"/>
      <c r="U127" s="49"/>
      <c r="V127" s="703"/>
      <c r="W127" s="418"/>
      <c r="X127" s="418"/>
      <c r="Y127" s="425"/>
      <c r="Z127" s="53"/>
      <c r="AA127" s="703"/>
      <c r="AB127" s="418"/>
      <c r="AC127" s="418"/>
      <c r="AD127" s="425"/>
      <c r="AE127" s="49"/>
      <c r="AF127" s="706"/>
      <c r="AG127" s="310"/>
      <c r="AH127" s="280"/>
      <c r="AI127" s="311"/>
      <c r="AJ127" s="21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 s="1" customFormat="1" ht="18" hidden="1" customHeight="1">
      <c r="A128" s="738"/>
      <c r="B128" s="706"/>
      <c r="C128" s="283"/>
      <c r="D128" s="69"/>
      <c r="E128" s="309"/>
      <c r="F128" s="217"/>
      <c r="G128" s="703"/>
      <c r="H128" s="418"/>
      <c r="I128" s="418"/>
      <c r="J128" s="425"/>
      <c r="K128" s="49"/>
      <c r="L128" s="703"/>
      <c r="M128" s="418"/>
      <c r="N128" s="418"/>
      <c r="O128" s="425"/>
      <c r="P128" s="49"/>
      <c r="Q128" s="703"/>
      <c r="R128" s="418"/>
      <c r="S128" s="418"/>
      <c r="T128" s="425"/>
      <c r="U128" s="49"/>
      <c r="V128" s="703"/>
      <c r="W128" s="418"/>
      <c r="X128" s="418"/>
      <c r="Y128" s="425"/>
      <c r="Z128" s="53"/>
      <c r="AA128" s="703"/>
      <c r="AB128" s="418"/>
      <c r="AC128" s="418"/>
      <c r="AD128" s="425"/>
      <c r="AE128" s="49"/>
      <c r="AF128" s="706"/>
      <c r="AG128" s="310"/>
      <c r="AH128" s="280"/>
      <c r="AI128" s="311"/>
      <c r="AJ128" s="217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 s="1" customFormat="1" ht="18" hidden="1" customHeight="1">
      <c r="A129" s="738"/>
      <c r="B129" s="706"/>
      <c r="C129" s="283"/>
      <c r="D129" s="69"/>
      <c r="E129" s="309"/>
      <c r="F129" s="217"/>
      <c r="G129" s="703"/>
      <c r="H129" s="418"/>
      <c r="I129" s="418"/>
      <c r="J129" s="425"/>
      <c r="K129" s="49"/>
      <c r="L129" s="703"/>
      <c r="M129" s="418"/>
      <c r="N129" s="418"/>
      <c r="O129" s="425"/>
      <c r="P129" s="49"/>
      <c r="Q129" s="703"/>
      <c r="R129" s="418"/>
      <c r="S129" s="418"/>
      <c r="T129" s="425"/>
      <c r="U129" s="49"/>
      <c r="V129" s="703"/>
      <c r="W129" s="418"/>
      <c r="X129" s="418"/>
      <c r="Y129" s="425"/>
      <c r="Z129" s="53"/>
      <c r="AA129" s="703"/>
      <c r="AB129" s="418"/>
      <c r="AC129" s="418"/>
      <c r="AD129" s="425"/>
      <c r="AE129" s="49"/>
      <c r="AF129" s="706"/>
      <c r="AG129" s="310"/>
      <c r="AH129" s="280"/>
      <c r="AI129" s="311"/>
      <c r="AJ129" s="217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 s="1" customFormat="1" ht="18" hidden="1" customHeight="1">
      <c r="A130" s="738"/>
      <c r="B130" s="706"/>
      <c r="C130" s="283"/>
      <c r="D130" s="69"/>
      <c r="E130" s="309"/>
      <c r="F130" s="217"/>
      <c r="G130" s="703"/>
      <c r="H130" s="418"/>
      <c r="I130" s="418"/>
      <c r="J130" s="425"/>
      <c r="K130" s="49"/>
      <c r="L130" s="703"/>
      <c r="M130" s="418"/>
      <c r="N130" s="418"/>
      <c r="O130" s="425"/>
      <c r="P130" s="49"/>
      <c r="Q130" s="703"/>
      <c r="R130" s="418"/>
      <c r="S130" s="418"/>
      <c r="T130" s="425"/>
      <c r="U130" s="49"/>
      <c r="V130" s="703"/>
      <c r="W130" s="418"/>
      <c r="X130" s="418"/>
      <c r="Y130" s="425"/>
      <c r="Z130" s="53"/>
      <c r="AA130" s="703"/>
      <c r="AB130" s="418"/>
      <c r="AC130" s="418"/>
      <c r="AD130" s="425"/>
      <c r="AE130" s="49"/>
      <c r="AF130" s="706"/>
      <c r="AG130" s="310"/>
      <c r="AH130" s="280"/>
      <c r="AI130" s="311"/>
      <c r="AJ130" s="217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 s="1" customFormat="1" ht="18" hidden="1" customHeight="1">
      <c r="A131" s="738"/>
      <c r="B131" s="706"/>
      <c r="C131" s="283"/>
      <c r="D131" s="69"/>
      <c r="E131" s="309"/>
      <c r="F131" s="217"/>
      <c r="G131" s="703"/>
      <c r="H131" s="418"/>
      <c r="I131" s="418"/>
      <c r="J131" s="425"/>
      <c r="K131" s="49"/>
      <c r="L131" s="703"/>
      <c r="M131" s="418"/>
      <c r="N131" s="418"/>
      <c r="O131" s="425"/>
      <c r="P131" s="49"/>
      <c r="Q131" s="703"/>
      <c r="R131" s="418"/>
      <c r="S131" s="418"/>
      <c r="T131" s="425"/>
      <c r="U131" s="49"/>
      <c r="V131" s="703"/>
      <c r="W131" s="418"/>
      <c r="X131" s="418"/>
      <c r="Y131" s="425"/>
      <c r="Z131" s="53"/>
      <c r="AA131" s="703"/>
      <c r="AB131" s="418"/>
      <c r="AC131" s="418"/>
      <c r="AD131" s="425"/>
      <c r="AE131" s="49"/>
      <c r="AF131" s="706"/>
      <c r="AG131" s="310"/>
      <c r="AH131" s="280"/>
      <c r="AI131" s="311"/>
      <c r="AJ131" s="217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 s="1" customFormat="1" ht="18" hidden="1" customHeight="1">
      <c r="A132" s="738"/>
      <c r="B132" s="706"/>
      <c r="C132" s="283"/>
      <c r="D132" s="69"/>
      <c r="E132" s="309"/>
      <c r="F132" s="217"/>
      <c r="G132" s="703"/>
      <c r="H132" s="418"/>
      <c r="I132" s="418"/>
      <c r="J132" s="425"/>
      <c r="K132" s="49"/>
      <c r="L132" s="703"/>
      <c r="M132" s="418"/>
      <c r="N132" s="418"/>
      <c r="O132" s="425"/>
      <c r="P132" s="49"/>
      <c r="Q132" s="703"/>
      <c r="R132" s="418"/>
      <c r="S132" s="418"/>
      <c r="T132" s="425"/>
      <c r="U132" s="49"/>
      <c r="V132" s="703"/>
      <c r="W132" s="418"/>
      <c r="X132" s="418"/>
      <c r="Y132" s="425"/>
      <c r="Z132" s="53"/>
      <c r="AA132" s="703"/>
      <c r="AB132" s="418"/>
      <c r="AC132" s="418"/>
      <c r="AD132" s="425"/>
      <c r="AE132" s="49"/>
      <c r="AF132" s="706"/>
      <c r="AG132" s="310"/>
      <c r="AH132" s="280"/>
      <c r="AI132" s="311"/>
      <c r="AJ132" s="217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 s="1" customFormat="1" ht="18" hidden="1" customHeight="1">
      <c r="A133" s="738"/>
      <c r="B133" s="706"/>
      <c r="C133" s="283"/>
      <c r="D133" s="69"/>
      <c r="E133" s="309"/>
      <c r="F133" s="217"/>
      <c r="G133" s="703"/>
      <c r="H133" s="418"/>
      <c r="I133" s="418"/>
      <c r="J133" s="425"/>
      <c r="K133" s="49"/>
      <c r="L133" s="703"/>
      <c r="M133" s="418"/>
      <c r="N133" s="418"/>
      <c r="O133" s="425"/>
      <c r="P133" s="49"/>
      <c r="Q133" s="703"/>
      <c r="R133" s="418"/>
      <c r="S133" s="418"/>
      <c r="T133" s="425"/>
      <c r="U133" s="49"/>
      <c r="V133" s="703"/>
      <c r="W133" s="418"/>
      <c r="X133" s="418"/>
      <c r="Y133" s="425"/>
      <c r="Z133" s="53"/>
      <c r="AA133" s="703"/>
      <c r="AB133" s="418"/>
      <c r="AC133" s="418"/>
      <c r="AD133" s="425"/>
      <c r="AE133" s="49"/>
      <c r="AF133" s="706"/>
      <c r="AG133" s="310"/>
      <c r="AH133" s="280"/>
      <c r="AI133" s="311"/>
      <c r="AJ133" s="217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 s="1" customFormat="1" ht="18" hidden="1" customHeight="1">
      <c r="A134" s="738"/>
      <c r="B134" s="706"/>
      <c r="C134" s="283"/>
      <c r="D134" s="69"/>
      <c r="E134" s="309"/>
      <c r="F134" s="217"/>
      <c r="G134" s="703"/>
      <c r="H134" s="418"/>
      <c r="I134" s="418"/>
      <c r="J134" s="425"/>
      <c r="K134" s="49"/>
      <c r="L134" s="703"/>
      <c r="M134" s="418"/>
      <c r="N134" s="418"/>
      <c r="O134" s="425"/>
      <c r="P134" s="49"/>
      <c r="Q134" s="703"/>
      <c r="R134" s="418"/>
      <c r="S134" s="418"/>
      <c r="T134" s="425"/>
      <c r="U134" s="49"/>
      <c r="V134" s="703"/>
      <c r="W134" s="418"/>
      <c r="X134" s="418"/>
      <c r="Y134" s="425"/>
      <c r="Z134" s="53"/>
      <c r="AA134" s="703"/>
      <c r="AB134" s="418"/>
      <c r="AC134" s="418"/>
      <c r="AD134" s="425"/>
      <c r="AE134" s="49"/>
      <c r="AF134" s="706"/>
      <c r="AG134" s="310"/>
      <c r="AH134" s="280"/>
      <c r="AI134" s="311"/>
      <c r="AJ134" s="217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 s="1" customFormat="1" ht="18" hidden="1" customHeight="1">
      <c r="A135" s="738"/>
      <c r="B135" s="706"/>
      <c r="C135" s="283"/>
      <c r="D135" s="69"/>
      <c r="E135" s="309"/>
      <c r="F135" s="217"/>
      <c r="G135" s="703"/>
      <c r="H135" s="418"/>
      <c r="I135" s="418"/>
      <c r="J135" s="425"/>
      <c r="K135" s="49"/>
      <c r="L135" s="703"/>
      <c r="M135" s="418"/>
      <c r="N135" s="418"/>
      <c r="O135" s="425"/>
      <c r="P135" s="49"/>
      <c r="Q135" s="703"/>
      <c r="R135" s="418"/>
      <c r="S135" s="418"/>
      <c r="T135" s="425"/>
      <c r="U135" s="49"/>
      <c r="V135" s="703"/>
      <c r="W135" s="418"/>
      <c r="X135" s="418"/>
      <c r="Y135" s="425"/>
      <c r="Z135" s="53"/>
      <c r="AA135" s="703"/>
      <c r="AB135" s="418"/>
      <c r="AC135" s="418"/>
      <c r="AD135" s="425"/>
      <c r="AE135" s="49"/>
      <c r="AF135" s="706"/>
      <c r="AG135" s="310"/>
      <c r="AH135" s="280"/>
      <c r="AI135" s="311"/>
      <c r="AJ135" s="217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 s="1" customFormat="1" ht="18" hidden="1" customHeight="1">
      <c r="A136" s="738"/>
      <c r="B136" s="706"/>
      <c r="C136" s="283"/>
      <c r="D136" s="69"/>
      <c r="E136" s="309"/>
      <c r="F136" s="217"/>
      <c r="G136" s="703"/>
      <c r="H136" s="418"/>
      <c r="I136" s="418"/>
      <c r="J136" s="425"/>
      <c r="K136" s="49"/>
      <c r="L136" s="703"/>
      <c r="M136" s="418"/>
      <c r="N136" s="418"/>
      <c r="O136" s="425"/>
      <c r="P136" s="49"/>
      <c r="Q136" s="703"/>
      <c r="R136" s="418"/>
      <c r="S136" s="418"/>
      <c r="T136" s="425"/>
      <c r="U136" s="49"/>
      <c r="V136" s="703"/>
      <c r="W136" s="418"/>
      <c r="X136" s="418"/>
      <c r="Y136" s="425"/>
      <c r="Z136" s="53"/>
      <c r="AA136" s="703"/>
      <c r="AB136" s="418"/>
      <c r="AC136" s="418"/>
      <c r="AD136" s="425"/>
      <c r="AE136" s="49"/>
      <c r="AF136" s="706"/>
      <c r="AG136" s="310"/>
      <c r="AH136" s="280"/>
      <c r="AI136" s="311"/>
      <c r="AJ136" s="217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 s="1" customFormat="1" ht="18" hidden="1" customHeight="1">
      <c r="A137" s="738"/>
      <c r="B137" s="706"/>
      <c r="C137" s="283"/>
      <c r="D137" s="69"/>
      <c r="E137" s="309"/>
      <c r="F137" s="217"/>
      <c r="G137" s="703"/>
      <c r="H137" s="418"/>
      <c r="I137" s="418"/>
      <c r="J137" s="425"/>
      <c r="K137" s="49"/>
      <c r="L137" s="703"/>
      <c r="M137" s="418"/>
      <c r="N137" s="418"/>
      <c r="O137" s="425"/>
      <c r="P137" s="49"/>
      <c r="Q137" s="703"/>
      <c r="R137" s="418"/>
      <c r="S137" s="418"/>
      <c r="T137" s="425"/>
      <c r="U137" s="49"/>
      <c r="V137" s="703"/>
      <c r="W137" s="418"/>
      <c r="X137" s="418"/>
      <c r="Y137" s="425"/>
      <c r="Z137" s="53"/>
      <c r="AA137" s="703"/>
      <c r="AB137" s="418"/>
      <c r="AC137" s="418"/>
      <c r="AD137" s="425"/>
      <c r="AE137" s="49"/>
      <c r="AF137" s="706"/>
      <c r="AG137" s="310"/>
      <c r="AH137" s="280"/>
      <c r="AI137" s="311"/>
      <c r="AJ137" s="21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 s="1" customFormat="1" ht="18" hidden="1" customHeight="1" thickBot="1">
      <c r="A138" s="739"/>
      <c r="B138" s="707"/>
      <c r="C138" s="284"/>
      <c r="D138" s="71"/>
      <c r="E138" s="312"/>
      <c r="F138" s="218"/>
      <c r="G138" s="704"/>
      <c r="H138" s="418"/>
      <c r="I138" s="418"/>
      <c r="J138" s="425"/>
      <c r="K138" s="52"/>
      <c r="L138" s="704"/>
      <c r="M138" s="418"/>
      <c r="N138" s="418"/>
      <c r="O138" s="425"/>
      <c r="P138" s="52"/>
      <c r="Q138" s="704"/>
      <c r="R138" s="418"/>
      <c r="S138" s="418"/>
      <c r="T138" s="425"/>
      <c r="U138" s="52"/>
      <c r="V138" s="704"/>
      <c r="W138" s="418"/>
      <c r="X138" s="418"/>
      <c r="Y138" s="425"/>
      <c r="Z138" s="54"/>
      <c r="AA138" s="704"/>
      <c r="AB138" s="418"/>
      <c r="AC138" s="418"/>
      <c r="AD138" s="425"/>
      <c r="AE138" s="52"/>
      <c r="AF138" s="707"/>
      <c r="AG138" s="313"/>
      <c r="AH138" s="285"/>
      <c r="AI138" s="314"/>
      <c r="AJ138" s="21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 s="1" customFormat="1" ht="18" hidden="1" customHeight="1">
      <c r="A139" s="737" t="s">
        <v>99</v>
      </c>
      <c r="B139" s="705"/>
      <c r="C139" s="281"/>
      <c r="D139" s="282"/>
      <c r="E139" s="305"/>
      <c r="F139" s="306"/>
      <c r="G139" s="702"/>
      <c r="H139" s="418"/>
      <c r="I139" s="418"/>
      <c r="J139" s="425"/>
      <c r="K139" s="45"/>
      <c r="L139" s="702"/>
      <c r="M139" s="418"/>
      <c r="N139" s="418"/>
      <c r="O139" s="425"/>
      <c r="P139" s="45"/>
      <c r="Q139" s="702"/>
      <c r="R139" s="418"/>
      <c r="S139" s="418"/>
      <c r="T139" s="425"/>
      <c r="U139" s="45"/>
      <c r="V139" s="702"/>
      <c r="W139" s="418"/>
      <c r="X139" s="418"/>
      <c r="Y139" s="425"/>
      <c r="Z139" s="426"/>
      <c r="AA139" s="702"/>
      <c r="AB139" s="418"/>
      <c r="AC139" s="418"/>
      <c r="AD139" s="425"/>
      <c r="AE139" s="45"/>
      <c r="AF139" s="705"/>
      <c r="AG139" s="307"/>
      <c r="AH139" s="279"/>
      <c r="AI139" s="308"/>
      <c r="AJ139" s="306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 s="1" customFormat="1" ht="18" hidden="1" customHeight="1">
      <c r="A140" s="738"/>
      <c r="B140" s="706"/>
      <c r="C140" s="283"/>
      <c r="D140" s="69"/>
      <c r="E140" s="309"/>
      <c r="F140" s="217"/>
      <c r="G140" s="703"/>
      <c r="H140" s="418"/>
      <c r="I140" s="418"/>
      <c r="J140" s="425"/>
      <c r="K140" s="49"/>
      <c r="L140" s="703"/>
      <c r="M140" s="418"/>
      <c r="N140" s="418"/>
      <c r="O140" s="425"/>
      <c r="P140" s="49"/>
      <c r="Q140" s="703"/>
      <c r="R140" s="418"/>
      <c r="S140" s="418"/>
      <c r="T140" s="425"/>
      <c r="U140" s="49"/>
      <c r="V140" s="703"/>
      <c r="W140" s="418"/>
      <c r="X140" s="418"/>
      <c r="Y140" s="425"/>
      <c r="Z140" s="53"/>
      <c r="AA140" s="703"/>
      <c r="AB140" s="418"/>
      <c r="AC140" s="418"/>
      <c r="AD140" s="425"/>
      <c r="AE140" s="49"/>
      <c r="AF140" s="706"/>
      <c r="AG140" s="310"/>
      <c r="AH140" s="280"/>
      <c r="AI140" s="311"/>
      <c r="AJ140" s="217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 s="1" customFormat="1" ht="18" hidden="1" customHeight="1">
      <c r="A141" s="738"/>
      <c r="B141" s="706"/>
      <c r="C141" s="283"/>
      <c r="D141" s="69"/>
      <c r="E141" s="309"/>
      <c r="F141" s="217"/>
      <c r="G141" s="703"/>
      <c r="H141" s="418"/>
      <c r="I141" s="418"/>
      <c r="J141" s="425"/>
      <c r="K141" s="49"/>
      <c r="L141" s="703"/>
      <c r="M141" s="418"/>
      <c r="N141" s="418"/>
      <c r="O141" s="425"/>
      <c r="P141" s="49"/>
      <c r="Q141" s="703"/>
      <c r="R141" s="418"/>
      <c r="S141" s="418"/>
      <c r="T141" s="425"/>
      <c r="U141" s="49"/>
      <c r="V141" s="703"/>
      <c r="W141" s="418"/>
      <c r="X141" s="418"/>
      <c r="Y141" s="425"/>
      <c r="Z141" s="53"/>
      <c r="AA141" s="703"/>
      <c r="AB141" s="418"/>
      <c r="AC141" s="418"/>
      <c r="AD141" s="425"/>
      <c r="AE141" s="49"/>
      <c r="AF141" s="706"/>
      <c r="AG141" s="310"/>
      <c r="AH141" s="280"/>
      <c r="AI141" s="311"/>
      <c r="AJ141" s="217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 s="1" customFormat="1" ht="18" hidden="1" customHeight="1">
      <c r="A142" s="738"/>
      <c r="B142" s="706"/>
      <c r="C142" s="283"/>
      <c r="D142" s="69"/>
      <c r="E142" s="309"/>
      <c r="F142" s="217"/>
      <c r="G142" s="703"/>
      <c r="H142" s="418"/>
      <c r="I142" s="418"/>
      <c r="J142" s="425"/>
      <c r="K142" s="49"/>
      <c r="L142" s="703"/>
      <c r="M142" s="418"/>
      <c r="N142" s="418"/>
      <c r="O142" s="425"/>
      <c r="P142" s="49"/>
      <c r="Q142" s="703"/>
      <c r="R142" s="418"/>
      <c r="S142" s="418"/>
      <c r="T142" s="425"/>
      <c r="U142" s="49"/>
      <c r="V142" s="703"/>
      <c r="W142" s="418"/>
      <c r="X142" s="418"/>
      <c r="Y142" s="425"/>
      <c r="Z142" s="53"/>
      <c r="AA142" s="703"/>
      <c r="AB142" s="418"/>
      <c r="AC142" s="418"/>
      <c r="AD142" s="425"/>
      <c r="AE142" s="49"/>
      <c r="AF142" s="706"/>
      <c r="AG142" s="310"/>
      <c r="AH142" s="280"/>
      <c r="AI142" s="311"/>
      <c r="AJ142" s="217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 s="1" customFormat="1" ht="18" hidden="1" customHeight="1">
      <c r="A143" s="738"/>
      <c r="B143" s="706"/>
      <c r="C143" s="283"/>
      <c r="D143" s="69"/>
      <c r="E143" s="309"/>
      <c r="F143" s="217"/>
      <c r="G143" s="703"/>
      <c r="H143" s="418"/>
      <c r="I143" s="418"/>
      <c r="J143" s="425"/>
      <c r="K143" s="49"/>
      <c r="L143" s="703"/>
      <c r="M143" s="418"/>
      <c r="N143" s="418"/>
      <c r="O143" s="425"/>
      <c r="P143" s="49"/>
      <c r="Q143" s="703"/>
      <c r="R143" s="418"/>
      <c r="S143" s="418"/>
      <c r="T143" s="425"/>
      <c r="U143" s="49"/>
      <c r="V143" s="703"/>
      <c r="W143" s="418"/>
      <c r="X143" s="418"/>
      <c r="Y143" s="425"/>
      <c r="Z143" s="53"/>
      <c r="AA143" s="703"/>
      <c r="AB143" s="418"/>
      <c r="AC143" s="418"/>
      <c r="AD143" s="425"/>
      <c r="AE143" s="49"/>
      <c r="AF143" s="706"/>
      <c r="AG143" s="310"/>
      <c r="AH143" s="280"/>
      <c r="AI143" s="311"/>
      <c r="AJ143" s="217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 s="1" customFormat="1" ht="18" hidden="1" customHeight="1">
      <c r="A144" s="738"/>
      <c r="B144" s="706"/>
      <c r="C144" s="283"/>
      <c r="D144" s="69"/>
      <c r="E144" s="309"/>
      <c r="F144" s="217"/>
      <c r="G144" s="703"/>
      <c r="H144" s="418"/>
      <c r="I144" s="418"/>
      <c r="J144" s="425"/>
      <c r="K144" s="49"/>
      <c r="L144" s="703"/>
      <c r="M144" s="418"/>
      <c r="N144" s="418"/>
      <c r="O144" s="425"/>
      <c r="P144" s="49"/>
      <c r="Q144" s="703"/>
      <c r="R144" s="418"/>
      <c r="S144" s="418"/>
      <c r="T144" s="425"/>
      <c r="U144" s="49"/>
      <c r="V144" s="703"/>
      <c r="W144" s="418"/>
      <c r="X144" s="418"/>
      <c r="Y144" s="425"/>
      <c r="Z144" s="53"/>
      <c r="AA144" s="703"/>
      <c r="AB144" s="418"/>
      <c r="AC144" s="418"/>
      <c r="AD144" s="425"/>
      <c r="AE144" s="49"/>
      <c r="AF144" s="706"/>
      <c r="AG144" s="310"/>
      <c r="AH144" s="280"/>
      <c r="AI144" s="311"/>
      <c r="AJ144" s="217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 s="1" customFormat="1" ht="18" hidden="1" customHeight="1">
      <c r="A145" s="738"/>
      <c r="B145" s="706"/>
      <c r="C145" s="283"/>
      <c r="D145" s="69"/>
      <c r="E145" s="309"/>
      <c r="F145" s="217"/>
      <c r="G145" s="703"/>
      <c r="H145" s="418"/>
      <c r="I145" s="418"/>
      <c r="J145" s="425"/>
      <c r="K145" s="49"/>
      <c r="L145" s="703"/>
      <c r="M145" s="418"/>
      <c r="N145" s="418"/>
      <c r="O145" s="425"/>
      <c r="P145" s="49"/>
      <c r="Q145" s="703"/>
      <c r="R145" s="418"/>
      <c r="S145" s="418"/>
      <c r="T145" s="425"/>
      <c r="U145" s="49"/>
      <c r="V145" s="703"/>
      <c r="W145" s="418"/>
      <c r="X145" s="418"/>
      <c r="Y145" s="425"/>
      <c r="Z145" s="53"/>
      <c r="AA145" s="703"/>
      <c r="AB145" s="418"/>
      <c r="AC145" s="418"/>
      <c r="AD145" s="425"/>
      <c r="AE145" s="49"/>
      <c r="AF145" s="706"/>
      <c r="AG145" s="310"/>
      <c r="AH145" s="280"/>
      <c r="AI145" s="311"/>
      <c r="AJ145" s="217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 s="1" customFormat="1" ht="18" hidden="1" customHeight="1">
      <c r="A146" s="738"/>
      <c r="B146" s="706"/>
      <c r="C146" s="283"/>
      <c r="D146" s="69"/>
      <c r="E146" s="309"/>
      <c r="F146" s="217"/>
      <c r="G146" s="703"/>
      <c r="H146" s="418"/>
      <c r="I146" s="418"/>
      <c r="J146" s="425"/>
      <c r="K146" s="49"/>
      <c r="L146" s="703"/>
      <c r="M146" s="418"/>
      <c r="N146" s="418"/>
      <c r="O146" s="425"/>
      <c r="P146" s="49"/>
      <c r="Q146" s="703"/>
      <c r="R146" s="418"/>
      <c r="S146" s="418"/>
      <c r="T146" s="425"/>
      <c r="U146" s="49"/>
      <c r="V146" s="703"/>
      <c r="W146" s="418"/>
      <c r="X146" s="418"/>
      <c r="Y146" s="425"/>
      <c r="Z146" s="53"/>
      <c r="AA146" s="703"/>
      <c r="AB146" s="418"/>
      <c r="AC146" s="418"/>
      <c r="AD146" s="425"/>
      <c r="AE146" s="49"/>
      <c r="AF146" s="706"/>
      <c r="AG146" s="310"/>
      <c r="AH146" s="280"/>
      <c r="AI146" s="311"/>
      <c r="AJ146" s="217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 s="1" customFormat="1" ht="18" hidden="1" customHeight="1">
      <c r="A147" s="738"/>
      <c r="B147" s="706"/>
      <c r="C147" s="283"/>
      <c r="D147" s="69"/>
      <c r="E147" s="309"/>
      <c r="F147" s="217"/>
      <c r="G147" s="703"/>
      <c r="H147" s="418"/>
      <c r="I147" s="418"/>
      <c r="J147" s="425"/>
      <c r="K147" s="49"/>
      <c r="L147" s="703"/>
      <c r="M147" s="418"/>
      <c r="N147" s="418"/>
      <c r="O147" s="425"/>
      <c r="P147" s="49"/>
      <c r="Q147" s="703"/>
      <c r="R147" s="418"/>
      <c r="S147" s="418"/>
      <c r="T147" s="425"/>
      <c r="U147" s="49"/>
      <c r="V147" s="703"/>
      <c r="W147" s="418"/>
      <c r="X147" s="418"/>
      <c r="Y147" s="425"/>
      <c r="Z147" s="53"/>
      <c r="AA147" s="703"/>
      <c r="AB147" s="418"/>
      <c r="AC147" s="418"/>
      <c r="AD147" s="425"/>
      <c r="AE147" s="49"/>
      <c r="AF147" s="706"/>
      <c r="AG147" s="310"/>
      <c r="AH147" s="280"/>
      <c r="AI147" s="311"/>
      <c r="AJ147" s="21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 s="1" customFormat="1" ht="18" hidden="1" customHeight="1">
      <c r="A148" s="738"/>
      <c r="B148" s="706"/>
      <c r="C148" s="283"/>
      <c r="D148" s="69"/>
      <c r="E148" s="309"/>
      <c r="F148" s="217"/>
      <c r="G148" s="703"/>
      <c r="H148" s="418"/>
      <c r="I148" s="418"/>
      <c r="J148" s="425"/>
      <c r="K148" s="49"/>
      <c r="L148" s="703"/>
      <c r="M148" s="418"/>
      <c r="N148" s="418"/>
      <c r="O148" s="425"/>
      <c r="P148" s="49"/>
      <c r="Q148" s="703"/>
      <c r="R148" s="418"/>
      <c r="S148" s="418"/>
      <c r="T148" s="425"/>
      <c r="U148" s="49"/>
      <c r="V148" s="703"/>
      <c r="W148" s="418"/>
      <c r="X148" s="418"/>
      <c r="Y148" s="425"/>
      <c r="Z148" s="53"/>
      <c r="AA148" s="703"/>
      <c r="AB148" s="418"/>
      <c r="AC148" s="418"/>
      <c r="AD148" s="425"/>
      <c r="AE148" s="49"/>
      <c r="AF148" s="706"/>
      <c r="AG148" s="310"/>
      <c r="AH148" s="280"/>
      <c r="AI148" s="311"/>
      <c r="AJ148" s="217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 s="1" customFormat="1" ht="18" hidden="1" customHeight="1">
      <c r="A149" s="738"/>
      <c r="B149" s="706"/>
      <c r="C149" s="283"/>
      <c r="D149" s="69"/>
      <c r="E149" s="309"/>
      <c r="F149" s="217"/>
      <c r="G149" s="703"/>
      <c r="H149" s="418"/>
      <c r="I149" s="418"/>
      <c r="J149" s="425"/>
      <c r="K149" s="49"/>
      <c r="L149" s="703"/>
      <c r="M149" s="418"/>
      <c r="N149" s="418"/>
      <c r="O149" s="425"/>
      <c r="P149" s="49"/>
      <c r="Q149" s="703"/>
      <c r="R149" s="418"/>
      <c r="S149" s="418"/>
      <c r="T149" s="425"/>
      <c r="U149" s="49"/>
      <c r="V149" s="703"/>
      <c r="W149" s="418"/>
      <c r="X149" s="418"/>
      <c r="Y149" s="425"/>
      <c r="Z149" s="53"/>
      <c r="AA149" s="703"/>
      <c r="AB149" s="418"/>
      <c r="AC149" s="418"/>
      <c r="AD149" s="425"/>
      <c r="AE149" s="49"/>
      <c r="AF149" s="706"/>
      <c r="AG149" s="310"/>
      <c r="AH149" s="280"/>
      <c r="AI149" s="311"/>
      <c r="AJ149" s="217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 s="1" customFormat="1" ht="18" hidden="1" customHeight="1">
      <c r="A150" s="738"/>
      <c r="B150" s="706"/>
      <c r="C150" s="283"/>
      <c r="D150" s="69"/>
      <c r="E150" s="309"/>
      <c r="F150" s="217"/>
      <c r="G150" s="703"/>
      <c r="H150" s="418"/>
      <c r="I150" s="418"/>
      <c r="J150" s="425"/>
      <c r="K150" s="49"/>
      <c r="L150" s="703"/>
      <c r="M150" s="418"/>
      <c r="N150" s="418"/>
      <c r="O150" s="425"/>
      <c r="P150" s="49"/>
      <c r="Q150" s="703"/>
      <c r="R150" s="418"/>
      <c r="S150" s="418"/>
      <c r="T150" s="425"/>
      <c r="U150" s="49"/>
      <c r="V150" s="703"/>
      <c r="W150" s="418"/>
      <c r="X150" s="418"/>
      <c r="Y150" s="425"/>
      <c r="Z150" s="53"/>
      <c r="AA150" s="703"/>
      <c r="AB150" s="418"/>
      <c r="AC150" s="418"/>
      <c r="AD150" s="425"/>
      <c r="AE150" s="49"/>
      <c r="AF150" s="706"/>
      <c r="AG150" s="310"/>
      <c r="AH150" s="280"/>
      <c r="AI150" s="311"/>
      <c r="AJ150" s="217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 s="1" customFormat="1" ht="18" hidden="1" customHeight="1">
      <c r="A151" s="738"/>
      <c r="B151" s="706"/>
      <c r="C151" s="283"/>
      <c r="D151" s="69"/>
      <c r="E151" s="309"/>
      <c r="F151" s="217"/>
      <c r="G151" s="703"/>
      <c r="H151" s="418"/>
      <c r="I151" s="418"/>
      <c r="J151" s="425"/>
      <c r="K151" s="49"/>
      <c r="L151" s="703"/>
      <c r="M151" s="418"/>
      <c r="N151" s="418"/>
      <c r="O151" s="425"/>
      <c r="P151" s="49"/>
      <c r="Q151" s="703"/>
      <c r="R151" s="418"/>
      <c r="S151" s="418"/>
      <c r="T151" s="425"/>
      <c r="U151" s="49"/>
      <c r="V151" s="703"/>
      <c r="W151" s="418"/>
      <c r="X151" s="418"/>
      <c r="Y151" s="425"/>
      <c r="Z151" s="53"/>
      <c r="AA151" s="703"/>
      <c r="AB151" s="418"/>
      <c r="AC151" s="418"/>
      <c r="AD151" s="425"/>
      <c r="AE151" s="49"/>
      <c r="AF151" s="706"/>
      <c r="AG151" s="310"/>
      <c r="AH151" s="280"/>
      <c r="AI151" s="311"/>
      <c r="AJ151" s="217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 s="1" customFormat="1" ht="18" hidden="1" customHeight="1">
      <c r="A152" s="738"/>
      <c r="B152" s="706"/>
      <c r="C152" s="283"/>
      <c r="D152" s="69"/>
      <c r="E152" s="309"/>
      <c r="F152" s="217"/>
      <c r="G152" s="703"/>
      <c r="H152" s="418"/>
      <c r="I152" s="418"/>
      <c r="J152" s="425"/>
      <c r="K152" s="49"/>
      <c r="L152" s="703"/>
      <c r="M152" s="418"/>
      <c r="N152" s="418"/>
      <c r="O152" s="425"/>
      <c r="P152" s="49"/>
      <c r="Q152" s="703"/>
      <c r="R152" s="418"/>
      <c r="S152" s="418"/>
      <c r="T152" s="425"/>
      <c r="U152" s="49"/>
      <c r="V152" s="703"/>
      <c r="W152" s="418"/>
      <c r="X152" s="418"/>
      <c r="Y152" s="425"/>
      <c r="Z152" s="53"/>
      <c r="AA152" s="703"/>
      <c r="AB152" s="418"/>
      <c r="AC152" s="418"/>
      <c r="AD152" s="425"/>
      <c r="AE152" s="49"/>
      <c r="AF152" s="706"/>
      <c r="AG152" s="310"/>
      <c r="AH152" s="280"/>
      <c r="AI152" s="311"/>
      <c r="AJ152" s="217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 s="1" customFormat="1" ht="18" hidden="1" customHeight="1" thickBot="1">
      <c r="A153" s="739"/>
      <c r="B153" s="707"/>
      <c r="C153" s="284"/>
      <c r="D153" s="71"/>
      <c r="E153" s="312"/>
      <c r="F153" s="218"/>
      <c r="G153" s="704"/>
      <c r="H153" s="418"/>
      <c r="I153" s="418"/>
      <c r="J153" s="425"/>
      <c r="K153" s="52"/>
      <c r="L153" s="704"/>
      <c r="M153" s="418"/>
      <c r="N153" s="418"/>
      <c r="O153" s="425"/>
      <c r="P153" s="52"/>
      <c r="Q153" s="704"/>
      <c r="R153" s="418"/>
      <c r="S153" s="418"/>
      <c r="T153" s="425"/>
      <c r="U153" s="52"/>
      <c r="V153" s="704"/>
      <c r="W153" s="418"/>
      <c r="X153" s="418"/>
      <c r="Y153" s="425"/>
      <c r="Z153" s="54"/>
      <c r="AA153" s="704"/>
      <c r="AB153" s="418"/>
      <c r="AC153" s="418"/>
      <c r="AD153" s="425"/>
      <c r="AE153" s="52"/>
      <c r="AF153" s="707"/>
      <c r="AG153" s="313"/>
      <c r="AH153" s="285"/>
      <c r="AI153" s="314"/>
      <c r="AJ153" s="218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 s="1" customFormat="1" ht="18" hidden="1" customHeight="1">
      <c r="A154" s="737" t="s">
        <v>100</v>
      </c>
      <c r="B154" s="705"/>
      <c r="C154" s="281"/>
      <c r="D154" s="282"/>
      <c r="E154" s="305"/>
      <c r="F154" s="306"/>
      <c r="G154" s="702"/>
      <c r="H154" s="418"/>
      <c r="I154" s="418"/>
      <c r="J154" s="425"/>
      <c r="K154" s="45"/>
      <c r="L154" s="702"/>
      <c r="M154" s="418"/>
      <c r="N154" s="418"/>
      <c r="O154" s="425"/>
      <c r="P154" s="45"/>
      <c r="Q154" s="702"/>
      <c r="R154" s="418"/>
      <c r="S154" s="418"/>
      <c r="T154" s="425"/>
      <c r="U154" s="45"/>
      <c r="V154" s="702"/>
      <c r="W154" s="418"/>
      <c r="X154" s="418"/>
      <c r="Y154" s="425"/>
      <c r="Z154" s="426"/>
      <c r="AA154" s="702"/>
      <c r="AB154" s="418"/>
      <c r="AC154" s="418"/>
      <c r="AD154" s="425"/>
      <c r="AE154" s="45"/>
      <c r="AF154" s="705"/>
      <c r="AG154" s="307"/>
      <c r="AH154" s="279"/>
      <c r="AI154" s="308"/>
      <c r="AJ154" s="306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 s="1" customFormat="1" ht="18" hidden="1" customHeight="1">
      <c r="A155" s="738"/>
      <c r="B155" s="706"/>
      <c r="C155" s="283"/>
      <c r="D155" s="69"/>
      <c r="E155" s="309"/>
      <c r="F155" s="217"/>
      <c r="G155" s="703"/>
      <c r="H155" s="418"/>
      <c r="I155" s="418"/>
      <c r="J155" s="425"/>
      <c r="K155" s="49"/>
      <c r="L155" s="703"/>
      <c r="M155" s="418"/>
      <c r="N155" s="418"/>
      <c r="O155" s="425"/>
      <c r="P155" s="49"/>
      <c r="Q155" s="703"/>
      <c r="R155" s="418"/>
      <c r="S155" s="418"/>
      <c r="T155" s="425"/>
      <c r="U155" s="49"/>
      <c r="V155" s="703"/>
      <c r="W155" s="418"/>
      <c r="X155" s="418"/>
      <c r="Y155" s="425"/>
      <c r="Z155" s="53"/>
      <c r="AA155" s="703"/>
      <c r="AB155" s="418"/>
      <c r="AC155" s="418"/>
      <c r="AD155" s="425"/>
      <c r="AE155" s="49"/>
      <c r="AF155" s="706"/>
      <c r="AG155" s="310"/>
      <c r="AH155" s="280"/>
      <c r="AI155" s="311"/>
      <c r="AJ155" s="217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 s="1" customFormat="1" ht="18" hidden="1" customHeight="1">
      <c r="A156" s="738"/>
      <c r="B156" s="706"/>
      <c r="C156" s="283"/>
      <c r="D156" s="69"/>
      <c r="E156" s="309"/>
      <c r="F156" s="217"/>
      <c r="G156" s="703"/>
      <c r="H156" s="418"/>
      <c r="I156" s="418"/>
      <c r="J156" s="425"/>
      <c r="K156" s="49"/>
      <c r="L156" s="703"/>
      <c r="M156" s="418"/>
      <c r="N156" s="418"/>
      <c r="O156" s="425"/>
      <c r="P156" s="49"/>
      <c r="Q156" s="703"/>
      <c r="R156" s="418"/>
      <c r="S156" s="418"/>
      <c r="T156" s="425"/>
      <c r="U156" s="49"/>
      <c r="V156" s="703"/>
      <c r="W156" s="418"/>
      <c r="X156" s="418"/>
      <c r="Y156" s="425"/>
      <c r="Z156" s="53"/>
      <c r="AA156" s="703"/>
      <c r="AB156" s="418"/>
      <c r="AC156" s="418"/>
      <c r="AD156" s="425"/>
      <c r="AE156" s="49"/>
      <c r="AF156" s="706"/>
      <c r="AG156" s="310"/>
      <c r="AH156" s="280"/>
      <c r="AI156" s="311"/>
      <c r="AJ156" s="217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 s="1" customFormat="1" ht="18" hidden="1" customHeight="1">
      <c r="A157" s="738"/>
      <c r="B157" s="706"/>
      <c r="C157" s="283"/>
      <c r="D157" s="69"/>
      <c r="E157" s="309"/>
      <c r="F157" s="217"/>
      <c r="G157" s="703"/>
      <c r="H157" s="418"/>
      <c r="I157" s="418"/>
      <c r="J157" s="425"/>
      <c r="K157" s="49"/>
      <c r="L157" s="703"/>
      <c r="M157" s="418"/>
      <c r="N157" s="418"/>
      <c r="O157" s="425"/>
      <c r="P157" s="49"/>
      <c r="Q157" s="703"/>
      <c r="R157" s="418"/>
      <c r="S157" s="418"/>
      <c r="T157" s="425"/>
      <c r="U157" s="49"/>
      <c r="V157" s="703"/>
      <c r="W157" s="418"/>
      <c r="X157" s="418"/>
      <c r="Y157" s="425"/>
      <c r="Z157" s="53"/>
      <c r="AA157" s="703"/>
      <c r="AB157" s="418"/>
      <c r="AC157" s="418"/>
      <c r="AD157" s="425"/>
      <c r="AE157" s="49"/>
      <c r="AF157" s="706"/>
      <c r="AG157" s="310"/>
      <c r="AH157" s="280"/>
      <c r="AI157" s="311"/>
      <c r="AJ157" s="21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 s="1" customFormat="1" ht="18" hidden="1" customHeight="1">
      <c r="A158" s="738"/>
      <c r="B158" s="706"/>
      <c r="C158" s="283"/>
      <c r="D158" s="69"/>
      <c r="E158" s="309"/>
      <c r="F158" s="217"/>
      <c r="G158" s="703"/>
      <c r="H158" s="418"/>
      <c r="I158" s="418"/>
      <c r="J158" s="425"/>
      <c r="K158" s="49"/>
      <c r="L158" s="703"/>
      <c r="M158" s="418"/>
      <c r="N158" s="418"/>
      <c r="O158" s="425"/>
      <c r="P158" s="49"/>
      <c r="Q158" s="703"/>
      <c r="R158" s="418"/>
      <c r="S158" s="418"/>
      <c r="T158" s="425"/>
      <c r="U158" s="49"/>
      <c r="V158" s="703"/>
      <c r="W158" s="418"/>
      <c r="X158" s="418"/>
      <c r="Y158" s="425"/>
      <c r="Z158" s="53"/>
      <c r="AA158" s="703"/>
      <c r="AB158" s="418"/>
      <c r="AC158" s="418"/>
      <c r="AD158" s="425"/>
      <c r="AE158" s="49"/>
      <c r="AF158" s="706"/>
      <c r="AG158" s="310"/>
      <c r="AH158" s="280"/>
      <c r="AI158" s="311"/>
      <c r="AJ158" s="217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 s="1" customFormat="1" ht="18" hidden="1" customHeight="1">
      <c r="A159" s="738"/>
      <c r="B159" s="706"/>
      <c r="C159" s="283"/>
      <c r="D159" s="69"/>
      <c r="E159" s="309"/>
      <c r="F159" s="217"/>
      <c r="G159" s="703"/>
      <c r="H159" s="418"/>
      <c r="I159" s="418"/>
      <c r="J159" s="425"/>
      <c r="K159" s="49"/>
      <c r="L159" s="703"/>
      <c r="M159" s="418"/>
      <c r="N159" s="418"/>
      <c r="O159" s="425"/>
      <c r="P159" s="49"/>
      <c r="Q159" s="703"/>
      <c r="R159" s="418"/>
      <c r="S159" s="418"/>
      <c r="T159" s="425"/>
      <c r="U159" s="49"/>
      <c r="V159" s="703"/>
      <c r="W159" s="418"/>
      <c r="X159" s="418"/>
      <c r="Y159" s="425"/>
      <c r="Z159" s="53"/>
      <c r="AA159" s="703"/>
      <c r="AB159" s="418"/>
      <c r="AC159" s="418"/>
      <c r="AD159" s="425"/>
      <c r="AE159" s="49"/>
      <c r="AF159" s="706"/>
      <c r="AG159" s="310"/>
      <c r="AH159" s="280"/>
      <c r="AI159" s="311"/>
      <c r="AJ159" s="217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 s="1" customFormat="1" ht="18" hidden="1" customHeight="1">
      <c r="A160" s="738"/>
      <c r="B160" s="706"/>
      <c r="C160" s="283"/>
      <c r="D160" s="69"/>
      <c r="E160" s="309"/>
      <c r="F160" s="217"/>
      <c r="G160" s="703"/>
      <c r="H160" s="418"/>
      <c r="I160" s="418"/>
      <c r="J160" s="425"/>
      <c r="K160" s="49"/>
      <c r="L160" s="703"/>
      <c r="M160" s="418"/>
      <c r="N160" s="418"/>
      <c r="O160" s="425"/>
      <c r="P160" s="49"/>
      <c r="Q160" s="703"/>
      <c r="R160" s="418"/>
      <c r="S160" s="418"/>
      <c r="T160" s="425"/>
      <c r="U160" s="49"/>
      <c r="V160" s="703"/>
      <c r="W160" s="418"/>
      <c r="X160" s="418"/>
      <c r="Y160" s="425"/>
      <c r="Z160" s="53"/>
      <c r="AA160" s="703"/>
      <c r="AB160" s="418"/>
      <c r="AC160" s="418"/>
      <c r="AD160" s="425"/>
      <c r="AE160" s="49"/>
      <c r="AF160" s="706"/>
      <c r="AG160" s="310"/>
      <c r="AH160" s="280"/>
      <c r="AI160" s="311"/>
      <c r="AJ160" s="217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 s="1" customFormat="1" ht="18" hidden="1" customHeight="1">
      <c r="A161" s="738"/>
      <c r="B161" s="706"/>
      <c r="C161" s="283"/>
      <c r="D161" s="69"/>
      <c r="E161" s="309"/>
      <c r="F161" s="217"/>
      <c r="G161" s="703"/>
      <c r="H161" s="418"/>
      <c r="I161" s="418"/>
      <c r="J161" s="425"/>
      <c r="K161" s="49"/>
      <c r="L161" s="703"/>
      <c r="M161" s="418"/>
      <c r="N161" s="418"/>
      <c r="O161" s="425"/>
      <c r="P161" s="49"/>
      <c r="Q161" s="703"/>
      <c r="R161" s="418"/>
      <c r="S161" s="418"/>
      <c r="T161" s="425"/>
      <c r="U161" s="49"/>
      <c r="V161" s="703"/>
      <c r="W161" s="418"/>
      <c r="X161" s="418"/>
      <c r="Y161" s="425"/>
      <c r="Z161" s="53"/>
      <c r="AA161" s="703"/>
      <c r="AB161" s="418"/>
      <c r="AC161" s="418"/>
      <c r="AD161" s="425"/>
      <c r="AE161" s="49"/>
      <c r="AF161" s="706"/>
      <c r="AG161" s="310"/>
      <c r="AH161" s="280"/>
      <c r="AI161" s="311"/>
      <c r="AJ161" s="217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 s="1" customFormat="1" ht="18" hidden="1" customHeight="1">
      <c r="A162" s="738"/>
      <c r="B162" s="706"/>
      <c r="C162" s="283"/>
      <c r="D162" s="69"/>
      <c r="E162" s="309"/>
      <c r="F162" s="217"/>
      <c r="G162" s="703"/>
      <c r="H162" s="418"/>
      <c r="I162" s="418"/>
      <c r="J162" s="425"/>
      <c r="K162" s="49"/>
      <c r="L162" s="703"/>
      <c r="M162" s="418"/>
      <c r="N162" s="418"/>
      <c r="O162" s="425"/>
      <c r="P162" s="49"/>
      <c r="Q162" s="703"/>
      <c r="R162" s="418"/>
      <c r="S162" s="418"/>
      <c r="T162" s="425"/>
      <c r="U162" s="49"/>
      <c r="V162" s="703"/>
      <c r="W162" s="418"/>
      <c r="X162" s="418"/>
      <c r="Y162" s="425"/>
      <c r="Z162" s="53"/>
      <c r="AA162" s="703"/>
      <c r="AB162" s="418"/>
      <c r="AC162" s="418"/>
      <c r="AD162" s="425"/>
      <c r="AE162" s="49"/>
      <c r="AF162" s="706"/>
      <c r="AG162" s="310"/>
      <c r="AH162" s="280"/>
      <c r="AI162" s="311"/>
      <c r="AJ162" s="217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 s="1" customFormat="1" ht="18" hidden="1" customHeight="1">
      <c r="A163" s="738"/>
      <c r="B163" s="706"/>
      <c r="C163" s="283"/>
      <c r="D163" s="69"/>
      <c r="E163" s="309"/>
      <c r="F163" s="217"/>
      <c r="G163" s="703"/>
      <c r="H163" s="418"/>
      <c r="I163" s="418"/>
      <c r="J163" s="425"/>
      <c r="K163" s="49"/>
      <c r="L163" s="703"/>
      <c r="M163" s="418"/>
      <c r="N163" s="418"/>
      <c r="O163" s="425"/>
      <c r="P163" s="49"/>
      <c r="Q163" s="703"/>
      <c r="R163" s="418"/>
      <c r="S163" s="418"/>
      <c r="T163" s="425"/>
      <c r="U163" s="49"/>
      <c r="V163" s="703"/>
      <c r="W163" s="418"/>
      <c r="X163" s="418"/>
      <c r="Y163" s="425"/>
      <c r="Z163" s="53"/>
      <c r="AA163" s="703"/>
      <c r="AB163" s="418"/>
      <c r="AC163" s="418"/>
      <c r="AD163" s="425"/>
      <c r="AE163" s="49"/>
      <c r="AF163" s="706"/>
      <c r="AG163" s="310"/>
      <c r="AH163" s="280"/>
      <c r="AI163" s="311"/>
      <c r="AJ163" s="217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 s="1" customFormat="1" ht="18" hidden="1" customHeight="1">
      <c r="A164" s="738"/>
      <c r="B164" s="706"/>
      <c r="C164" s="283"/>
      <c r="D164" s="69"/>
      <c r="E164" s="309"/>
      <c r="F164" s="217"/>
      <c r="G164" s="703"/>
      <c r="H164" s="418"/>
      <c r="I164" s="418"/>
      <c r="J164" s="425"/>
      <c r="K164" s="49"/>
      <c r="L164" s="703"/>
      <c r="M164" s="418"/>
      <c r="N164" s="418"/>
      <c r="O164" s="425"/>
      <c r="P164" s="49"/>
      <c r="Q164" s="703"/>
      <c r="R164" s="418"/>
      <c r="S164" s="418"/>
      <c r="T164" s="425"/>
      <c r="U164" s="49"/>
      <c r="V164" s="703"/>
      <c r="W164" s="418"/>
      <c r="X164" s="418"/>
      <c r="Y164" s="425"/>
      <c r="Z164" s="53"/>
      <c r="AA164" s="703"/>
      <c r="AB164" s="418"/>
      <c r="AC164" s="418"/>
      <c r="AD164" s="425"/>
      <c r="AE164" s="49"/>
      <c r="AF164" s="706"/>
      <c r="AG164" s="310"/>
      <c r="AH164" s="280"/>
      <c r="AI164" s="311"/>
      <c r="AJ164" s="217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 s="1" customFormat="1" ht="18" hidden="1" customHeight="1">
      <c r="A165" s="738"/>
      <c r="B165" s="706"/>
      <c r="C165" s="283"/>
      <c r="D165" s="69"/>
      <c r="E165" s="309"/>
      <c r="F165" s="217"/>
      <c r="G165" s="703"/>
      <c r="H165" s="418"/>
      <c r="I165" s="418"/>
      <c r="J165" s="425"/>
      <c r="K165" s="49"/>
      <c r="L165" s="703"/>
      <c r="M165" s="418"/>
      <c r="N165" s="418"/>
      <c r="O165" s="425"/>
      <c r="P165" s="49"/>
      <c r="Q165" s="703"/>
      <c r="R165" s="418"/>
      <c r="S165" s="418"/>
      <c r="T165" s="425"/>
      <c r="U165" s="49"/>
      <c r="V165" s="703"/>
      <c r="W165" s="418"/>
      <c r="X165" s="418"/>
      <c r="Y165" s="425"/>
      <c r="Z165" s="53"/>
      <c r="AA165" s="703"/>
      <c r="AB165" s="418"/>
      <c r="AC165" s="418"/>
      <c r="AD165" s="425"/>
      <c r="AE165" s="49"/>
      <c r="AF165" s="706"/>
      <c r="AG165" s="310"/>
      <c r="AH165" s="280"/>
      <c r="AI165" s="311"/>
      <c r="AJ165" s="217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 s="1" customFormat="1" ht="18" hidden="1" customHeight="1">
      <c r="A166" s="738"/>
      <c r="B166" s="706"/>
      <c r="C166" s="283"/>
      <c r="D166" s="69"/>
      <c r="E166" s="309"/>
      <c r="F166" s="217"/>
      <c r="G166" s="703"/>
      <c r="H166" s="418"/>
      <c r="I166" s="418"/>
      <c r="J166" s="425"/>
      <c r="K166" s="49"/>
      <c r="L166" s="703"/>
      <c r="M166" s="418"/>
      <c r="N166" s="418"/>
      <c r="O166" s="425"/>
      <c r="P166" s="49"/>
      <c r="Q166" s="703"/>
      <c r="R166" s="418"/>
      <c r="S166" s="418"/>
      <c r="T166" s="425"/>
      <c r="U166" s="49"/>
      <c r="V166" s="703"/>
      <c r="W166" s="418"/>
      <c r="X166" s="418"/>
      <c r="Y166" s="425"/>
      <c r="Z166" s="53"/>
      <c r="AA166" s="703"/>
      <c r="AB166" s="418"/>
      <c r="AC166" s="418"/>
      <c r="AD166" s="425"/>
      <c r="AE166" s="49"/>
      <c r="AF166" s="706"/>
      <c r="AG166" s="310"/>
      <c r="AH166" s="280"/>
      <c r="AI166" s="311"/>
      <c r="AJ166" s="217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 s="1" customFormat="1" ht="18" hidden="1" customHeight="1">
      <c r="A167" s="738"/>
      <c r="B167" s="706"/>
      <c r="C167" s="283"/>
      <c r="D167" s="69"/>
      <c r="E167" s="309"/>
      <c r="F167" s="217"/>
      <c r="G167" s="703"/>
      <c r="H167" s="418"/>
      <c r="I167" s="418"/>
      <c r="J167" s="425"/>
      <c r="K167" s="49"/>
      <c r="L167" s="703"/>
      <c r="M167" s="418"/>
      <c r="N167" s="418"/>
      <c r="O167" s="425"/>
      <c r="P167" s="49"/>
      <c r="Q167" s="703"/>
      <c r="R167" s="418"/>
      <c r="S167" s="418"/>
      <c r="T167" s="425"/>
      <c r="U167" s="49"/>
      <c r="V167" s="703"/>
      <c r="W167" s="418"/>
      <c r="X167" s="418"/>
      <c r="Y167" s="425"/>
      <c r="Z167" s="53"/>
      <c r="AA167" s="703"/>
      <c r="AB167" s="418"/>
      <c r="AC167" s="418"/>
      <c r="AD167" s="425"/>
      <c r="AE167" s="49"/>
      <c r="AF167" s="706"/>
      <c r="AG167" s="310"/>
      <c r="AH167" s="280"/>
      <c r="AI167" s="311"/>
      <c r="AJ167" s="21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 s="1" customFormat="1" ht="18" hidden="1" customHeight="1" thickBot="1">
      <c r="A168" s="739"/>
      <c r="B168" s="707"/>
      <c r="C168" s="284"/>
      <c r="D168" s="71"/>
      <c r="E168" s="312"/>
      <c r="F168" s="218"/>
      <c r="G168" s="704"/>
      <c r="H168" s="418"/>
      <c r="I168" s="418"/>
      <c r="J168" s="425"/>
      <c r="K168" s="52"/>
      <c r="L168" s="704"/>
      <c r="M168" s="418"/>
      <c r="N168" s="418"/>
      <c r="O168" s="425"/>
      <c r="P168" s="52"/>
      <c r="Q168" s="704"/>
      <c r="R168" s="418"/>
      <c r="S168" s="418"/>
      <c r="T168" s="425"/>
      <c r="U168" s="52"/>
      <c r="V168" s="704"/>
      <c r="W168" s="418"/>
      <c r="X168" s="418"/>
      <c r="Y168" s="425"/>
      <c r="Z168" s="54"/>
      <c r="AA168" s="704"/>
      <c r="AB168" s="418"/>
      <c r="AC168" s="418"/>
      <c r="AD168" s="425"/>
      <c r="AE168" s="52"/>
      <c r="AF168" s="707"/>
      <c r="AG168" s="313"/>
      <c r="AH168" s="285"/>
      <c r="AI168" s="314"/>
      <c r="AJ168" s="21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 s="1" customFormat="1" ht="18" hidden="1" customHeight="1">
      <c r="A169" s="737" t="s">
        <v>101</v>
      </c>
      <c r="B169" s="705"/>
      <c r="C169" s="281"/>
      <c r="D169" s="282"/>
      <c r="E169" s="305"/>
      <c r="F169" s="306"/>
      <c r="G169" s="702"/>
      <c r="H169" s="418"/>
      <c r="I169" s="418"/>
      <c r="J169" s="425"/>
      <c r="K169" s="45"/>
      <c r="L169" s="702"/>
      <c r="M169" s="418"/>
      <c r="N169" s="418"/>
      <c r="O169" s="425"/>
      <c r="P169" s="45"/>
      <c r="Q169" s="702"/>
      <c r="R169" s="418"/>
      <c r="S169" s="418"/>
      <c r="T169" s="425"/>
      <c r="U169" s="45"/>
      <c r="V169" s="702"/>
      <c r="W169" s="418"/>
      <c r="X169" s="418"/>
      <c r="Y169" s="425"/>
      <c r="Z169" s="426"/>
      <c r="AA169" s="702"/>
      <c r="AB169" s="418"/>
      <c r="AC169" s="418"/>
      <c r="AD169" s="425"/>
      <c r="AE169" s="45"/>
      <c r="AF169" s="705"/>
      <c r="AG169" s="307"/>
      <c r="AH169" s="279"/>
      <c r="AI169" s="308"/>
      <c r="AJ169" s="306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 s="1" customFormat="1" ht="18" hidden="1" customHeight="1">
      <c r="A170" s="738"/>
      <c r="B170" s="706"/>
      <c r="C170" s="283"/>
      <c r="D170" s="69"/>
      <c r="E170" s="309"/>
      <c r="F170" s="217"/>
      <c r="G170" s="703"/>
      <c r="H170" s="418"/>
      <c r="I170" s="418"/>
      <c r="J170" s="425"/>
      <c r="K170" s="49"/>
      <c r="L170" s="703"/>
      <c r="M170" s="418"/>
      <c r="N170" s="418"/>
      <c r="O170" s="425"/>
      <c r="P170" s="49"/>
      <c r="Q170" s="703"/>
      <c r="R170" s="418"/>
      <c r="S170" s="418"/>
      <c r="T170" s="425"/>
      <c r="U170" s="49"/>
      <c r="V170" s="703"/>
      <c r="W170" s="418"/>
      <c r="X170" s="418"/>
      <c r="Y170" s="425"/>
      <c r="Z170" s="53"/>
      <c r="AA170" s="703"/>
      <c r="AB170" s="418"/>
      <c r="AC170" s="418"/>
      <c r="AD170" s="425"/>
      <c r="AE170" s="49"/>
      <c r="AF170" s="706"/>
      <c r="AG170" s="310"/>
      <c r="AH170" s="280"/>
      <c r="AI170" s="311"/>
      <c r="AJ170" s="217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 s="1" customFormat="1" ht="18" hidden="1" customHeight="1">
      <c r="A171" s="738"/>
      <c r="B171" s="706"/>
      <c r="C171" s="283"/>
      <c r="D171" s="69"/>
      <c r="E171" s="309"/>
      <c r="F171" s="217"/>
      <c r="G171" s="703"/>
      <c r="H171" s="418"/>
      <c r="I171" s="418"/>
      <c r="J171" s="425"/>
      <c r="K171" s="49"/>
      <c r="L171" s="703"/>
      <c r="M171" s="418"/>
      <c r="N171" s="418"/>
      <c r="O171" s="425"/>
      <c r="P171" s="49"/>
      <c r="Q171" s="703"/>
      <c r="R171" s="418"/>
      <c r="S171" s="418"/>
      <c r="T171" s="425"/>
      <c r="U171" s="49"/>
      <c r="V171" s="703"/>
      <c r="W171" s="418"/>
      <c r="X171" s="418"/>
      <c r="Y171" s="425"/>
      <c r="Z171" s="53"/>
      <c r="AA171" s="703"/>
      <c r="AB171" s="418"/>
      <c r="AC171" s="418"/>
      <c r="AD171" s="425"/>
      <c r="AE171" s="49"/>
      <c r="AF171" s="706"/>
      <c r="AG171" s="310"/>
      <c r="AH171" s="280"/>
      <c r="AI171" s="311"/>
      <c r="AJ171" s="217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 s="1" customFormat="1" ht="18" hidden="1" customHeight="1">
      <c r="A172" s="738"/>
      <c r="B172" s="706"/>
      <c r="C172" s="283"/>
      <c r="D172" s="69"/>
      <c r="E172" s="309"/>
      <c r="F172" s="217"/>
      <c r="G172" s="703"/>
      <c r="H172" s="418"/>
      <c r="I172" s="418"/>
      <c r="J172" s="425"/>
      <c r="K172" s="49"/>
      <c r="L172" s="703"/>
      <c r="M172" s="418"/>
      <c r="N172" s="418"/>
      <c r="O172" s="425"/>
      <c r="P172" s="49"/>
      <c r="Q172" s="703"/>
      <c r="R172" s="418"/>
      <c r="S172" s="418"/>
      <c r="T172" s="425"/>
      <c r="U172" s="49"/>
      <c r="V172" s="703"/>
      <c r="W172" s="418"/>
      <c r="X172" s="418"/>
      <c r="Y172" s="425"/>
      <c r="Z172" s="53"/>
      <c r="AA172" s="703"/>
      <c r="AB172" s="418"/>
      <c r="AC172" s="418"/>
      <c r="AD172" s="425"/>
      <c r="AE172" s="49"/>
      <c r="AF172" s="706"/>
      <c r="AG172" s="310"/>
      <c r="AH172" s="280"/>
      <c r="AI172" s="311"/>
      <c r="AJ172" s="217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 s="1" customFormat="1" ht="18" hidden="1" customHeight="1">
      <c r="A173" s="738"/>
      <c r="B173" s="706"/>
      <c r="C173" s="283"/>
      <c r="D173" s="69"/>
      <c r="E173" s="309"/>
      <c r="F173" s="217"/>
      <c r="G173" s="703"/>
      <c r="H173" s="418"/>
      <c r="I173" s="418"/>
      <c r="J173" s="425"/>
      <c r="K173" s="49"/>
      <c r="L173" s="703"/>
      <c r="M173" s="418"/>
      <c r="N173" s="418"/>
      <c r="O173" s="425"/>
      <c r="P173" s="49"/>
      <c r="Q173" s="703"/>
      <c r="R173" s="418"/>
      <c r="S173" s="418"/>
      <c r="T173" s="425"/>
      <c r="U173" s="49"/>
      <c r="V173" s="703"/>
      <c r="W173" s="418"/>
      <c r="X173" s="418"/>
      <c r="Y173" s="425"/>
      <c r="Z173" s="53"/>
      <c r="AA173" s="703"/>
      <c r="AB173" s="418"/>
      <c r="AC173" s="418"/>
      <c r="AD173" s="425"/>
      <c r="AE173" s="49"/>
      <c r="AF173" s="706"/>
      <c r="AG173" s="310"/>
      <c r="AH173" s="280"/>
      <c r="AI173" s="311"/>
      <c r="AJ173" s="217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 s="1" customFormat="1" ht="18" hidden="1" customHeight="1">
      <c r="A174" s="738"/>
      <c r="B174" s="706"/>
      <c r="C174" s="283"/>
      <c r="D174" s="69"/>
      <c r="E174" s="309"/>
      <c r="F174" s="217"/>
      <c r="G174" s="703"/>
      <c r="H174" s="418"/>
      <c r="I174" s="418"/>
      <c r="J174" s="425"/>
      <c r="K174" s="49"/>
      <c r="L174" s="703"/>
      <c r="M174" s="418"/>
      <c r="N174" s="418"/>
      <c r="O174" s="425"/>
      <c r="P174" s="49"/>
      <c r="Q174" s="703"/>
      <c r="R174" s="418"/>
      <c r="S174" s="418"/>
      <c r="T174" s="425"/>
      <c r="U174" s="49"/>
      <c r="V174" s="703"/>
      <c r="W174" s="418"/>
      <c r="X174" s="418"/>
      <c r="Y174" s="425"/>
      <c r="Z174" s="53"/>
      <c r="AA174" s="703"/>
      <c r="AB174" s="418"/>
      <c r="AC174" s="418"/>
      <c r="AD174" s="425"/>
      <c r="AE174" s="49"/>
      <c r="AF174" s="706"/>
      <c r="AG174" s="310"/>
      <c r="AH174" s="280"/>
      <c r="AI174" s="311"/>
      <c r="AJ174" s="217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 s="1" customFormat="1" ht="18" hidden="1" customHeight="1">
      <c r="A175" s="738"/>
      <c r="B175" s="706"/>
      <c r="C175" s="283"/>
      <c r="D175" s="69"/>
      <c r="E175" s="309"/>
      <c r="F175" s="217"/>
      <c r="G175" s="703"/>
      <c r="H175" s="418"/>
      <c r="I175" s="418"/>
      <c r="J175" s="425"/>
      <c r="K175" s="49"/>
      <c r="L175" s="703"/>
      <c r="M175" s="418"/>
      <c r="N175" s="418"/>
      <c r="O175" s="425"/>
      <c r="P175" s="49"/>
      <c r="Q175" s="703"/>
      <c r="R175" s="418"/>
      <c r="S175" s="418"/>
      <c r="T175" s="425"/>
      <c r="U175" s="49"/>
      <c r="V175" s="703"/>
      <c r="W175" s="418"/>
      <c r="X175" s="418"/>
      <c r="Y175" s="425"/>
      <c r="Z175" s="53"/>
      <c r="AA175" s="703"/>
      <c r="AB175" s="418"/>
      <c r="AC175" s="418"/>
      <c r="AD175" s="425"/>
      <c r="AE175" s="49"/>
      <c r="AF175" s="706"/>
      <c r="AG175" s="310"/>
      <c r="AH175" s="280"/>
      <c r="AI175" s="311"/>
      <c r="AJ175" s="217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 s="1" customFormat="1" ht="18" hidden="1" customHeight="1">
      <c r="A176" s="738"/>
      <c r="B176" s="706"/>
      <c r="C176" s="283"/>
      <c r="D176" s="69"/>
      <c r="E176" s="309"/>
      <c r="F176" s="217"/>
      <c r="G176" s="703"/>
      <c r="H176" s="418"/>
      <c r="I176" s="418"/>
      <c r="J176" s="425"/>
      <c r="K176" s="49"/>
      <c r="L176" s="703"/>
      <c r="M176" s="418"/>
      <c r="N176" s="418"/>
      <c r="O176" s="425"/>
      <c r="P176" s="49"/>
      <c r="Q176" s="703"/>
      <c r="R176" s="418"/>
      <c r="S176" s="418"/>
      <c r="T176" s="425"/>
      <c r="U176" s="49"/>
      <c r="V176" s="703"/>
      <c r="W176" s="418"/>
      <c r="X176" s="418"/>
      <c r="Y176" s="425"/>
      <c r="Z176" s="53"/>
      <c r="AA176" s="703"/>
      <c r="AB176" s="418"/>
      <c r="AC176" s="418"/>
      <c r="AD176" s="425"/>
      <c r="AE176" s="49"/>
      <c r="AF176" s="706"/>
      <c r="AG176" s="310"/>
      <c r="AH176" s="280"/>
      <c r="AI176" s="311"/>
      <c r="AJ176" s="217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 s="1" customFormat="1" ht="18" hidden="1" customHeight="1">
      <c r="A177" s="738"/>
      <c r="B177" s="706"/>
      <c r="C177" s="283"/>
      <c r="D177" s="69"/>
      <c r="E177" s="309"/>
      <c r="F177" s="217"/>
      <c r="G177" s="703"/>
      <c r="H177" s="418"/>
      <c r="I177" s="418"/>
      <c r="J177" s="425"/>
      <c r="K177" s="49"/>
      <c r="L177" s="703"/>
      <c r="M177" s="418"/>
      <c r="N177" s="418"/>
      <c r="O177" s="425"/>
      <c r="P177" s="49"/>
      <c r="Q177" s="703"/>
      <c r="R177" s="418"/>
      <c r="S177" s="418"/>
      <c r="T177" s="425"/>
      <c r="U177" s="49"/>
      <c r="V177" s="703"/>
      <c r="W177" s="418"/>
      <c r="X177" s="418"/>
      <c r="Y177" s="425"/>
      <c r="Z177" s="53"/>
      <c r="AA177" s="703"/>
      <c r="AB177" s="418"/>
      <c r="AC177" s="418"/>
      <c r="AD177" s="425"/>
      <c r="AE177" s="49"/>
      <c r="AF177" s="706"/>
      <c r="AG177" s="310"/>
      <c r="AH177" s="280"/>
      <c r="AI177" s="311"/>
      <c r="AJ177" s="21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 s="1" customFormat="1" ht="18" hidden="1" customHeight="1">
      <c r="A178" s="738"/>
      <c r="B178" s="706"/>
      <c r="C178" s="283"/>
      <c r="D178" s="69"/>
      <c r="E178" s="309"/>
      <c r="F178" s="217"/>
      <c r="G178" s="703"/>
      <c r="H178" s="418"/>
      <c r="I178" s="418"/>
      <c r="J178" s="425"/>
      <c r="K178" s="49"/>
      <c r="L178" s="703"/>
      <c r="M178" s="418"/>
      <c r="N178" s="418"/>
      <c r="O178" s="425"/>
      <c r="P178" s="49"/>
      <c r="Q178" s="703"/>
      <c r="R178" s="418"/>
      <c r="S178" s="418"/>
      <c r="T178" s="425"/>
      <c r="U178" s="49"/>
      <c r="V178" s="703"/>
      <c r="W178" s="418"/>
      <c r="X178" s="418"/>
      <c r="Y178" s="425"/>
      <c r="Z178" s="53"/>
      <c r="AA178" s="703"/>
      <c r="AB178" s="418"/>
      <c r="AC178" s="418"/>
      <c r="AD178" s="425"/>
      <c r="AE178" s="49"/>
      <c r="AF178" s="706"/>
      <c r="AG178" s="310"/>
      <c r="AH178" s="280"/>
      <c r="AI178" s="311"/>
      <c r="AJ178" s="217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 s="1" customFormat="1" ht="18" hidden="1" customHeight="1">
      <c r="A179" s="738"/>
      <c r="B179" s="706"/>
      <c r="C179" s="283"/>
      <c r="D179" s="69"/>
      <c r="E179" s="309"/>
      <c r="F179" s="217"/>
      <c r="G179" s="703"/>
      <c r="H179" s="418"/>
      <c r="I179" s="418"/>
      <c r="J179" s="425"/>
      <c r="K179" s="49"/>
      <c r="L179" s="703"/>
      <c r="M179" s="418"/>
      <c r="N179" s="418"/>
      <c r="O179" s="425"/>
      <c r="P179" s="49"/>
      <c r="Q179" s="703"/>
      <c r="R179" s="418"/>
      <c r="S179" s="418"/>
      <c r="T179" s="425"/>
      <c r="U179" s="49"/>
      <c r="V179" s="703"/>
      <c r="W179" s="418"/>
      <c r="X179" s="418"/>
      <c r="Y179" s="425"/>
      <c r="Z179" s="53"/>
      <c r="AA179" s="703"/>
      <c r="AB179" s="418"/>
      <c r="AC179" s="418"/>
      <c r="AD179" s="425"/>
      <c r="AE179" s="49"/>
      <c r="AF179" s="706"/>
      <c r="AG179" s="310"/>
      <c r="AH179" s="280"/>
      <c r="AI179" s="311"/>
      <c r="AJ179" s="217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 s="1" customFormat="1" ht="18" hidden="1" customHeight="1">
      <c r="A180" s="738"/>
      <c r="B180" s="706"/>
      <c r="C180" s="283"/>
      <c r="D180" s="69"/>
      <c r="E180" s="309"/>
      <c r="F180" s="217"/>
      <c r="G180" s="703"/>
      <c r="H180" s="418"/>
      <c r="I180" s="418"/>
      <c r="J180" s="425"/>
      <c r="K180" s="49"/>
      <c r="L180" s="703"/>
      <c r="M180" s="418"/>
      <c r="N180" s="418"/>
      <c r="O180" s="425"/>
      <c r="P180" s="49"/>
      <c r="Q180" s="703"/>
      <c r="R180" s="418"/>
      <c r="S180" s="418"/>
      <c r="T180" s="425"/>
      <c r="U180" s="49"/>
      <c r="V180" s="703"/>
      <c r="W180" s="418"/>
      <c r="X180" s="418"/>
      <c r="Y180" s="425"/>
      <c r="Z180" s="53"/>
      <c r="AA180" s="703"/>
      <c r="AB180" s="418"/>
      <c r="AC180" s="418"/>
      <c r="AD180" s="425"/>
      <c r="AE180" s="49"/>
      <c r="AF180" s="706"/>
      <c r="AG180" s="310"/>
      <c r="AH180" s="280"/>
      <c r="AI180" s="311"/>
      <c r="AJ180" s="217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 s="1" customFormat="1" ht="18" hidden="1" customHeight="1">
      <c r="A181" s="738"/>
      <c r="B181" s="706"/>
      <c r="C181" s="283"/>
      <c r="D181" s="69"/>
      <c r="E181" s="309"/>
      <c r="F181" s="217"/>
      <c r="G181" s="703"/>
      <c r="H181" s="418"/>
      <c r="I181" s="418"/>
      <c r="J181" s="425"/>
      <c r="K181" s="49"/>
      <c r="L181" s="703"/>
      <c r="M181" s="418"/>
      <c r="N181" s="418"/>
      <c r="O181" s="425"/>
      <c r="P181" s="49"/>
      <c r="Q181" s="703"/>
      <c r="R181" s="418"/>
      <c r="S181" s="418"/>
      <c r="T181" s="425"/>
      <c r="U181" s="49"/>
      <c r="V181" s="703"/>
      <c r="W181" s="418"/>
      <c r="X181" s="418"/>
      <c r="Y181" s="425"/>
      <c r="Z181" s="53"/>
      <c r="AA181" s="703"/>
      <c r="AB181" s="418"/>
      <c r="AC181" s="418"/>
      <c r="AD181" s="425"/>
      <c r="AE181" s="49"/>
      <c r="AF181" s="706"/>
      <c r="AG181" s="310"/>
      <c r="AH181" s="280"/>
      <c r="AI181" s="311"/>
      <c r="AJ181" s="217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 s="1" customFormat="1" ht="18" hidden="1" customHeight="1">
      <c r="A182" s="738"/>
      <c r="B182" s="706"/>
      <c r="C182" s="283"/>
      <c r="D182" s="69"/>
      <c r="E182" s="309"/>
      <c r="F182" s="217"/>
      <c r="G182" s="703"/>
      <c r="H182" s="418"/>
      <c r="I182" s="418"/>
      <c r="J182" s="425"/>
      <c r="K182" s="49"/>
      <c r="L182" s="703"/>
      <c r="M182" s="418"/>
      <c r="N182" s="418"/>
      <c r="O182" s="425"/>
      <c r="P182" s="49"/>
      <c r="Q182" s="703"/>
      <c r="R182" s="418"/>
      <c r="S182" s="418"/>
      <c r="T182" s="425"/>
      <c r="U182" s="49"/>
      <c r="V182" s="703"/>
      <c r="W182" s="418"/>
      <c r="X182" s="418"/>
      <c r="Y182" s="425"/>
      <c r="Z182" s="53"/>
      <c r="AA182" s="703"/>
      <c r="AB182" s="418"/>
      <c r="AC182" s="418"/>
      <c r="AD182" s="425"/>
      <c r="AE182" s="49"/>
      <c r="AF182" s="706"/>
      <c r="AG182" s="310"/>
      <c r="AH182" s="280"/>
      <c r="AI182" s="311"/>
      <c r="AJ182" s="217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 s="1" customFormat="1" ht="18" hidden="1" customHeight="1" thickBot="1">
      <c r="A183" s="739"/>
      <c r="B183" s="707"/>
      <c r="C183" s="284"/>
      <c r="D183" s="71"/>
      <c r="E183" s="312"/>
      <c r="F183" s="218"/>
      <c r="G183" s="704"/>
      <c r="H183" s="418"/>
      <c r="I183" s="418"/>
      <c r="J183" s="425"/>
      <c r="K183" s="52"/>
      <c r="L183" s="704"/>
      <c r="M183" s="418"/>
      <c r="N183" s="418"/>
      <c r="O183" s="425"/>
      <c r="P183" s="49"/>
      <c r="Q183" s="704"/>
      <c r="R183" s="418"/>
      <c r="S183" s="418"/>
      <c r="T183" s="425"/>
      <c r="U183" s="52"/>
      <c r="V183" s="704"/>
      <c r="W183" s="418"/>
      <c r="X183" s="418"/>
      <c r="Y183" s="425"/>
      <c r="Z183" s="54"/>
      <c r="AA183" s="704"/>
      <c r="AB183" s="418"/>
      <c r="AC183" s="418"/>
      <c r="AD183" s="425"/>
      <c r="AE183" s="49"/>
      <c r="AF183" s="707"/>
      <c r="AG183" s="313"/>
      <c r="AH183" s="285"/>
      <c r="AI183" s="314"/>
      <c r="AJ183" s="218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 s="1" customFormat="1" ht="18" customHeight="1">
      <c r="A184" s="761" t="s">
        <v>23</v>
      </c>
      <c r="B184" s="705"/>
      <c r="C184" s="281"/>
      <c r="D184" s="282"/>
      <c r="E184" s="305"/>
      <c r="F184" s="317"/>
      <c r="G184" s="728" t="s">
        <v>102</v>
      </c>
      <c r="H184" s="410" t="s">
        <v>175</v>
      </c>
      <c r="I184" s="411"/>
      <c r="J184" s="473">
        <f>ROUND(70*J$2/1000,0)</f>
        <v>106</v>
      </c>
      <c r="K184" s="413" t="s">
        <v>38</v>
      </c>
      <c r="L184" s="728" t="s">
        <v>102</v>
      </c>
      <c r="M184" s="410" t="s">
        <v>175</v>
      </c>
      <c r="N184" s="411"/>
      <c r="O184" s="473">
        <f>ROUND(70*O$2/1000,0)</f>
        <v>106</v>
      </c>
      <c r="P184" s="413" t="s">
        <v>38</v>
      </c>
      <c r="Q184" s="728" t="s">
        <v>102</v>
      </c>
      <c r="R184" s="410" t="s">
        <v>175</v>
      </c>
      <c r="S184" s="411"/>
      <c r="T184" s="473">
        <f>ROUND(70*T$2/1000,0)</f>
        <v>106</v>
      </c>
      <c r="U184" s="413" t="s">
        <v>38</v>
      </c>
      <c r="V184" s="728" t="s">
        <v>102</v>
      </c>
      <c r="W184" s="410" t="s">
        <v>175</v>
      </c>
      <c r="X184" s="411" t="s">
        <v>90</v>
      </c>
      <c r="Y184" s="473">
        <f>ROUND(70*Y$2/1000,0)</f>
        <v>106</v>
      </c>
      <c r="Z184" s="413" t="s">
        <v>38</v>
      </c>
      <c r="AA184" s="728" t="s">
        <v>102</v>
      </c>
      <c r="AB184" s="410" t="s">
        <v>175</v>
      </c>
      <c r="AC184" s="411" t="s">
        <v>90</v>
      </c>
      <c r="AD184" s="473">
        <f>ROUND(70*AD$2/1000,0)</f>
        <v>106</v>
      </c>
      <c r="AE184" s="413" t="s">
        <v>38</v>
      </c>
      <c r="AF184" s="705"/>
      <c r="AG184" s="307"/>
      <c r="AH184" s="279"/>
      <c r="AI184" s="308"/>
      <c r="AJ184" s="317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 s="1" customFormat="1" ht="18" customHeight="1">
      <c r="A185" s="762"/>
      <c r="B185" s="706"/>
      <c r="C185" s="283"/>
      <c r="D185" s="69"/>
      <c r="E185" s="309"/>
      <c r="F185" s="318"/>
      <c r="G185" s="729"/>
      <c r="H185" s="122" t="s">
        <v>68</v>
      </c>
      <c r="I185" s="58" t="s">
        <v>69</v>
      </c>
      <c r="J185" s="425">
        <v>1</v>
      </c>
      <c r="K185" s="49" t="s">
        <v>38</v>
      </c>
      <c r="L185" s="729"/>
      <c r="M185" s="122" t="s">
        <v>146</v>
      </c>
      <c r="N185" s="58" t="s">
        <v>73</v>
      </c>
      <c r="O185" s="425">
        <v>1</v>
      </c>
      <c r="P185" s="49" t="s">
        <v>38</v>
      </c>
      <c r="Q185" s="729"/>
      <c r="R185" s="122" t="s">
        <v>146</v>
      </c>
      <c r="S185" s="58" t="s">
        <v>73</v>
      </c>
      <c r="T185" s="425">
        <v>1</v>
      </c>
      <c r="U185" s="49" t="s">
        <v>38</v>
      </c>
      <c r="V185" s="729"/>
      <c r="W185" s="122" t="s">
        <v>68</v>
      </c>
      <c r="X185" s="58" t="s">
        <v>69</v>
      </c>
      <c r="Y185" s="425">
        <v>1</v>
      </c>
      <c r="Z185" s="49" t="s">
        <v>38</v>
      </c>
      <c r="AA185" s="729"/>
      <c r="AB185" s="122" t="s">
        <v>68</v>
      </c>
      <c r="AC185" s="58" t="s">
        <v>69</v>
      </c>
      <c r="AD185" s="425">
        <v>1</v>
      </c>
      <c r="AE185" s="49" t="s">
        <v>38</v>
      </c>
      <c r="AF185" s="706"/>
      <c r="AG185" s="310"/>
      <c r="AH185" s="280"/>
      <c r="AI185" s="311"/>
      <c r="AJ185" s="318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 s="1" customFormat="1" ht="18" customHeight="1">
      <c r="A186" s="762"/>
      <c r="B186" s="706"/>
      <c r="C186" s="283"/>
      <c r="D186" s="69"/>
      <c r="E186" s="309"/>
      <c r="F186" s="318"/>
      <c r="G186" s="729"/>
      <c r="H186" s="57" t="s">
        <v>103</v>
      </c>
      <c r="I186" s="100"/>
      <c r="J186" s="425">
        <v>0.3</v>
      </c>
      <c r="K186" s="49" t="s">
        <v>38</v>
      </c>
      <c r="L186" s="729"/>
      <c r="M186" s="57"/>
      <c r="N186" s="100"/>
      <c r="O186" s="425"/>
      <c r="P186" s="49"/>
      <c r="Q186" s="729"/>
      <c r="R186" s="57"/>
      <c r="S186" s="100"/>
      <c r="T186" s="425"/>
      <c r="U186" s="49"/>
      <c r="V186" s="729"/>
      <c r="W186" s="57"/>
      <c r="X186" s="100"/>
      <c r="Y186" s="425"/>
      <c r="Z186" s="49"/>
      <c r="AA186" s="729"/>
      <c r="AB186" s="57"/>
      <c r="AC186" s="100"/>
      <c r="AD186" s="425"/>
      <c r="AE186" s="49"/>
      <c r="AF186" s="706"/>
      <c r="AG186" s="310"/>
      <c r="AH186" s="280"/>
      <c r="AI186" s="311"/>
      <c r="AJ186" s="318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 s="1" customFormat="1" ht="18" customHeight="1">
      <c r="A187" s="762"/>
      <c r="B187" s="706"/>
      <c r="C187" s="283"/>
      <c r="D187" s="69"/>
      <c r="E187" s="309"/>
      <c r="F187" s="318"/>
      <c r="G187" s="729"/>
      <c r="H187" s="436"/>
      <c r="I187" s="448"/>
      <c r="J187" s="425"/>
      <c r="K187" s="49"/>
      <c r="L187" s="729"/>
      <c r="M187" s="437"/>
      <c r="N187" s="419"/>
      <c r="O187" s="425"/>
      <c r="P187" s="49"/>
      <c r="Q187" s="729"/>
      <c r="R187" s="437"/>
      <c r="S187" s="419"/>
      <c r="T187" s="425"/>
      <c r="U187" s="49"/>
      <c r="V187" s="729"/>
      <c r="W187" s="437"/>
      <c r="X187" s="419"/>
      <c r="Y187" s="425"/>
      <c r="Z187" s="49"/>
      <c r="AA187" s="729"/>
      <c r="AB187" s="57"/>
      <c r="AC187" s="100"/>
      <c r="AD187" s="425"/>
      <c r="AE187" s="49"/>
      <c r="AF187" s="706"/>
      <c r="AG187" s="310"/>
      <c r="AH187" s="280"/>
      <c r="AI187" s="311"/>
      <c r="AJ187" s="318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 s="1" customFormat="1" ht="16.899999999999999" customHeight="1" thickBot="1">
      <c r="A188" s="762"/>
      <c r="B188" s="706"/>
      <c r="C188" s="283"/>
      <c r="D188" s="69"/>
      <c r="E188" s="309"/>
      <c r="F188" s="318"/>
      <c r="G188" s="729"/>
      <c r="H188" s="437"/>
      <c r="I188" s="419"/>
      <c r="J188" s="425"/>
      <c r="K188" s="49"/>
      <c r="L188" s="729"/>
      <c r="M188" s="437"/>
      <c r="N188" s="419"/>
      <c r="O188" s="425"/>
      <c r="P188" s="49"/>
      <c r="Q188" s="729"/>
      <c r="R188" s="437"/>
      <c r="S188" s="419"/>
      <c r="T188" s="425"/>
      <c r="U188" s="49"/>
      <c r="V188" s="729"/>
      <c r="W188" s="437"/>
      <c r="X188" s="419"/>
      <c r="Y188" s="425"/>
      <c r="Z188" s="49"/>
      <c r="AA188" s="729"/>
      <c r="AB188" s="437"/>
      <c r="AC188" s="419"/>
      <c r="AD188" s="425"/>
      <c r="AE188" s="49"/>
      <c r="AF188" s="706"/>
      <c r="AG188" s="310"/>
      <c r="AH188" s="280"/>
      <c r="AI188" s="311"/>
      <c r="AJ188" s="31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 s="1" customFormat="1" ht="18" hidden="1" customHeight="1">
      <c r="A189" s="762"/>
      <c r="B189" s="706"/>
      <c r="C189" s="283"/>
      <c r="D189" s="69"/>
      <c r="E189" s="309"/>
      <c r="F189" s="217"/>
      <c r="G189" s="729"/>
      <c r="H189" s="429"/>
      <c r="I189" s="419"/>
      <c r="J189" s="425"/>
      <c r="K189" s="49"/>
      <c r="L189" s="729"/>
      <c r="M189" s="429"/>
      <c r="N189" s="419"/>
      <c r="O189" s="425"/>
      <c r="P189" s="49"/>
      <c r="Q189" s="729"/>
      <c r="R189" s="429"/>
      <c r="S189" s="419"/>
      <c r="T189" s="425"/>
      <c r="U189" s="49"/>
      <c r="V189" s="729"/>
      <c r="W189" s="429"/>
      <c r="X189" s="419"/>
      <c r="Y189" s="425"/>
      <c r="Z189" s="49"/>
      <c r="AA189" s="729"/>
      <c r="AB189" s="429"/>
      <c r="AC189" s="419"/>
      <c r="AD189" s="425"/>
      <c r="AE189" s="49"/>
      <c r="AF189" s="706"/>
      <c r="AG189" s="310"/>
      <c r="AH189" s="280"/>
      <c r="AI189" s="311"/>
      <c r="AJ189" s="217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 s="1" customFormat="1" ht="18" hidden="1" customHeight="1" thickBot="1">
      <c r="A190" s="762"/>
      <c r="B190" s="706"/>
      <c r="C190" s="283"/>
      <c r="D190" s="69"/>
      <c r="E190" s="309"/>
      <c r="F190" s="217"/>
      <c r="G190" s="729"/>
      <c r="H190" s="429"/>
      <c r="I190" s="419"/>
      <c r="J190" s="425"/>
      <c r="K190" s="49"/>
      <c r="L190" s="729"/>
      <c r="M190" s="429"/>
      <c r="N190" s="419"/>
      <c r="O190" s="425"/>
      <c r="P190" s="49"/>
      <c r="Q190" s="729"/>
      <c r="R190" s="429"/>
      <c r="S190" s="419"/>
      <c r="T190" s="425"/>
      <c r="U190" s="49"/>
      <c r="V190" s="729"/>
      <c r="W190" s="429"/>
      <c r="X190" s="419"/>
      <c r="Y190" s="425"/>
      <c r="Z190" s="49"/>
      <c r="AA190" s="729"/>
      <c r="AB190" s="429"/>
      <c r="AC190" s="419"/>
      <c r="AD190" s="425"/>
      <c r="AE190" s="49"/>
      <c r="AF190" s="706"/>
      <c r="AG190" s="310"/>
      <c r="AH190" s="280"/>
      <c r="AI190" s="311"/>
      <c r="AJ190" s="217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 s="1" customFormat="1" ht="18" hidden="1" customHeight="1">
      <c r="A191" s="762"/>
      <c r="B191" s="706"/>
      <c r="C191" s="283"/>
      <c r="D191" s="69"/>
      <c r="E191" s="309"/>
      <c r="F191" s="217"/>
      <c r="G191" s="729"/>
      <c r="H191" s="414"/>
      <c r="I191" s="415"/>
      <c r="J191" s="425"/>
      <c r="K191" s="49"/>
      <c r="L191" s="729"/>
      <c r="M191" s="414"/>
      <c r="N191" s="415"/>
      <c r="O191" s="425"/>
      <c r="P191" s="49"/>
      <c r="Q191" s="729"/>
      <c r="R191" s="414"/>
      <c r="S191" s="415"/>
      <c r="T191" s="425"/>
      <c r="U191" s="49"/>
      <c r="V191" s="729"/>
      <c r="W191" s="414"/>
      <c r="X191" s="415"/>
      <c r="Y191" s="425"/>
      <c r="Z191" s="49"/>
      <c r="AA191" s="729"/>
      <c r="AB191" s="414"/>
      <c r="AC191" s="415"/>
      <c r="AD191" s="425"/>
      <c r="AE191" s="49"/>
      <c r="AF191" s="706"/>
      <c r="AG191" s="310"/>
      <c r="AH191" s="280"/>
      <c r="AI191" s="311"/>
      <c r="AJ191" s="217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 s="1" customFormat="1" ht="18" hidden="1" customHeight="1">
      <c r="A192" s="762"/>
      <c r="B192" s="706"/>
      <c r="C192" s="283"/>
      <c r="D192" s="69"/>
      <c r="E192" s="309"/>
      <c r="F192" s="217"/>
      <c r="G192" s="729"/>
      <c r="H192" s="122"/>
      <c r="I192" s="131"/>
      <c r="J192" s="131"/>
      <c r="K192" s="49"/>
      <c r="L192" s="729"/>
      <c r="M192" s="122"/>
      <c r="N192" s="131"/>
      <c r="O192" s="131"/>
      <c r="P192" s="49"/>
      <c r="Q192" s="729"/>
      <c r="R192" s="122"/>
      <c r="S192" s="131"/>
      <c r="T192" s="131"/>
      <c r="U192" s="49"/>
      <c r="V192" s="729"/>
      <c r="W192" s="122"/>
      <c r="X192" s="131"/>
      <c r="Y192" s="131"/>
      <c r="Z192" s="49"/>
      <c r="AA192" s="729"/>
      <c r="AB192" s="122"/>
      <c r="AC192" s="131"/>
      <c r="AD192" s="131"/>
      <c r="AE192" s="49"/>
      <c r="AF192" s="706"/>
      <c r="AG192" s="310"/>
      <c r="AH192" s="280"/>
      <c r="AI192" s="311"/>
      <c r="AJ192" s="217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 s="1" customFormat="1" ht="18" hidden="1" customHeight="1">
      <c r="A193" s="762"/>
      <c r="B193" s="706"/>
      <c r="C193" s="283"/>
      <c r="D193" s="69"/>
      <c r="E193" s="309"/>
      <c r="F193" s="217"/>
      <c r="G193" s="729"/>
      <c r="H193" s="122"/>
      <c r="I193" s="131"/>
      <c r="J193" s="131"/>
      <c r="K193" s="49"/>
      <c r="L193" s="729"/>
      <c r="M193" s="122"/>
      <c r="N193" s="131"/>
      <c r="O193" s="131"/>
      <c r="P193" s="49"/>
      <c r="Q193" s="729"/>
      <c r="R193" s="122"/>
      <c r="S193" s="131"/>
      <c r="T193" s="131"/>
      <c r="U193" s="49"/>
      <c r="V193" s="729"/>
      <c r="W193" s="122"/>
      <c r="X193" s="131"/>
      <c r="Y193" s="131"/>
      <c r="Z193" s="49"/>
      <c r="AA193" s="729"/>
      <c r="AB193" s="122"/>
      <c r="AC193" s="131"/>
      <c r="AD193" s="131"/>
      <c r="AE193" s="49"/>
      <c r="AF193" s="706"/>
      <c r="AG193" s="310"/>
      <c r="AH193" s="280"/>
      <c r="AI193" s="311"/>
      <c r="AJ193" s="217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 s="1" customFormat="1" ht="18" hidden="1" customHeight="1">
      <c r="A194" s="762"/>
      <c r="B194" s="706"/>
      <c r="C194" s="283"/>
      <c r="D194" s="69"/>
      <c r="E194" s="309"/>
      <c r="F194" s="217"/>
      <c r="G194" s="729"/>
      <c r="H194" s="122"/>
      <c r="I194" s="131"/>
      <c r="J194" s="131"/>
      <c r="K194" s="49"/>
      <c r="L194" s="729"/>
      <c r="M194" s="122"/>
      <c r="N194" s="131"/>
      <c r="O194" s="131"/>
      <c r="P194" s="49"/>
      <c r="Q194" s="729"/>
      <c r="R194" s="122"/>
      <c r="S194" s="131"/>
      <c r="T194" s="131"/>
      <c r="U194" s="49"/>
      <c r="V194" s="729"/>
      <c r="W194" s="122"/>
      <c r="X194" s="131"/>
      <c r="Y194" s="131"/>
      <c r="Z194" s="49"/>
      <c r="AA194" s="729"/>
      <c r="AB194" s="122"/>
      <c r="AC194" s="131"/>
      <c r="AD194" s="131"/>
      <c r="AE194" s="49"/>
      <c r="AF194" s="706"/>
      <c r="AG194" s="310"/>
      <c r="AH194" s="280"/>
      <c r="AI194" s="311"/>
      <c r="AJ194" s="217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 s="1" customFormat="1" ht="18" hidden="1" customHeight="1">
      <c r="A195" s="762"/>
      <c r="B195" s="706"/>
      <c r="C195" s="283"/>
      <c r="D195" s="69"/>
      <c r="E195" s="309"/>
      <c r="F195" s="217"/>
      <c r="G195" s="729"/>
      <c r="H195" s="122"/>
      <c r="I195" s="131"/>
      <c r="J195" s="131"/>
      <c r="K195" s="49"/>
      <c r="L195" s="729"/>
      <c r="M195" s="122"/>
      <c r="N195" s="131"/>
      <c r="O195" s="131"/>
      <c r="P195" s="49"/>
      <c r="Q195" s="729"/>
      <c r="R195" s="122"/>
      <c r="S195" s="131"/>
      <c r="T195" s="131"/>
      <c r="U195" s="49"/>
      <c r="V195" s="729"/>
      <c r="W195" s="122"/>
      <c r="X195" s="131"/>
      <c r="Y195" s="131"/>
      <c r="Z195" s="49"/>
      <c r="AA195" s="729"/>
      <c r="AB195" s="122"/>
      <c r="AC195" s="131"/>
      <c r="AD195" s="131"/>
      <c r="AE195" s="49"/>
      <c r="AF195" s="706"/>
      <c r="AG195" s="310"/>
      <c r="AH195" s="280"/>
      <c r="AI195" s="311"/>
      <c r="AJ195" s="217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 s="1" customFormat="1" ht="18" hidden="1" customHeight="1">
      <c r="A196" s="762"/>
      <c r="B196" s="706"/>
      <c r="C196" s="283"/>
      <c r="D196" s="69"/>
      <c r="E196" s="309"/>
      <c r="F196" s="217"/>
      <c r="G196" s="729"/>
      <c r="H196" s="122"/>
      <c r="I196" s="131"/>
      <c r="J196" s="131"/>
      <c r="K196" s="49"/>
      <c r="L196" s="729"/>
      <c r="M196" s="122"/>
      <c r="N196" s="131"/>
      <c r="O196" s="131"/>
      <c r="P196" s="49"/>
      <c r="Q196" s="729"/>
      <c r="R196" s="122"/>
      <c r="S196" s="131"/>
      <c r="T196" s="131"/>
      <c r="U196" s="49"/>
      <c r="V196" s="729"/>
      <c r="W196" s="122"/>
      <c r="X196" s="131"/>
      <c r="Y196" s="131"/>
      <c r="Z196" s="49"/>
      <c r="AA196" s="729"/>
      <c r="AB196" s="122"/>
      <c r="AC196" s="131"/>
      <c r="AD196" s="131"/>
      <c r="AE196" s="49"/>
      <c r="AF196" s="706"/>
      <c r="AG196" s="310"/>
      <c r="AH196" s="280"/>
      <c r="AI196" s="311"/>
      <c r="AJ196" s="217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 s="1" customFormat="1" ht="18" hidden="1" customHeight="1">
      <c r="A197" s="762"/>
      <c r="B197" s="706"/>
      <c r="C197" s="283"/>
      <c r="D197" s="69"/>
      <c r="E197" s="309"/>
      <c r="F197" s="217"/>
      <c r="G197" s="729"/>
      <c r="H197" s="122"/>
      <c r="I197" s="131"/>
      <c r="J197" s="131"/>
      <c r="K197" s="49"/>
      <c r="L197" s="729"/>
      <c r="M197" s="122"/>
      <c r="N197" s="131"/>
      <c r="O197" s="131"/>
      <c r="P197" s="49"/>
      <c r="Q197" s="729"/>
      <c r="R197" s="122"/>
      <c r="S197" s="131"/>
      <c r="T197" s="131"/>
      <c r="U197" s="49"/>
      <c r="V197" s="729"/>
      <c r="W197" s="122"/>
      <c r="X197" s="131"/>
      <c r="Y197" s="131"/>
      <c r="Z197" s="49"/>
      <c r="AA197" s="729"/>
      <c r="AB197" s="122"/>
      <c r="AC197" s="131"/>
      <c r="AD197" s="131"/>
      <c r="AE197" s="49"/>
      <c r="AF197" s="706"/>
      <c r="AG197" s="310"/>
      <c r="AH197" s="280"/>
      <c r="AI197" s="311"/>
      <c r="AJ197" s="21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 s="1" customFormat="1" ht="18" hidden="1" customHeight="1">
      <c r="A198" s="763"/>
      <c r="B198" s="707"/>
      <c r="C198" s="284"/>
      <c r="D198" s="71"/>
      <c r="E198" s="312"/>
      <c r="F198" s="218"/>
      <c r="G198" s="730"/>
      <c r="H198" s="122"/>
      <c r="I198" s="131"/>
      <c r="J198" s="131"/>
      <c r="K198" s="49"/>
      <c r="L198" s="730"/>
      <c r="M198" s="122"/>
      <c r="N198" s="131"/>
      <c r="O198" s="131"/>
      <c r="P198" s="49"/>
      <c r="Q198" s="730"/>
      <c r="R198" s="122"/>
      <c r="S198" s="131"/>
      <c r="T198" s="131"/>
      <c r="U198" s="49"/>
      <c r="V198" s="730"/>
      <c r="W198" s="122"/>
      <c r="X198" s="131"/>
      <c r="Y198" s="131"/>
      <c r="Z198" s="49"/>
      <c r="AA198" s="730"/>
      <c r="AB198" s="122"/>
      <c r="AC198" s="131"/>
      <c r="AD198" s="131"/>
      <c r="AE198" s="49"/>
      <c r="AF198" s="707"/>
      <c r="AG198" s="313"/>
      <c r="AH198" s="285"/>
      <c r="AI198" s="314"/>
      <c r="AJ198" s="21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 s="1" customFormat="1" ht="18" customHeight="1">
      <c r="A199" s="761" t="s">
        <v>104</v>
      </c>
      <c r="B199" s="705"/>
      <c r="C199" s="281"/>
      <c r="D199" s="282"/>
      <c r="E199" s="305"/>
      <c r="F199" s="306"/>
      <c r="G199" s="728" t="s">
        <v>181</v>
      </c>
      <c r="H199" s="449" t="s">
        <v>43</v>
      </c>
      <c r="I199" s="411"/>
      <c r="J199" s="439">
        <v>0.9</v>
      </c>
      <c r="K199" s="413" t="s">
        <v>38</v>
      </c>
      <c r="L199" s="750" t="s">
        <v>238</v>
      </c>
      <c r="M199" s="500" t="s">
        <v>239</v>
      </c>
      <c r="N199" s="501" t="s">
        <v>127</v>
      </c>
      <c r="O199" s="502">
        <f>ROUND(32.8*O$2/1000,0)</f>
        <v>50</v>
      </c>
      <c r="P199" s="503" t="s">
        <v>38</v>
      </c>
      <c r="Q199" s="728" t="s">
        <v>241</v>
      </c>
      <c r="R199" s="449" t="s">
        <v>242</v>
      </c>
      <c r="S199" s="411"/>
      <c r="T199" s="439">
        <f>ROUND(32.8*T2/1000,0)</f>
        <v>50</v>
      </c>
      <c r="U199" s="413" t="s">
        <v>38</v>
      </c>
      <c r="V199" s="728" t="s">
        <v>180</v>
      </c>
      <c r="W199" s="449" t="s">
        <v>76</v>
      </c>
      <c r="X199" s="411"/>
      <c r="Y199" s="439">
        <f>MROUND(27*Y$2/1000,1.2)</f>
        <v>40.799999999999997</v>
      </c>
      <c r="Z199" s="413" t="s">
        <v>38</v>
      </c>
      <c r="AA199" s="750" t="s">
        <v>274</v>
      </c>
      <c r="AB199" s="449" t="s">
        <v>130</v>
      </c>
      <c r="AC199" s="411"/>
      <c r="AD199" s="439">
        <f>MROUND(16*AD2/1000,3)</f>
        <v>24</v>
      </c>
      <c r="AE199" s="413" t="s">
        <v>38</v>
      </c>
      <c r="AF199" s="716"/>
      <c r="AG199" s="85"/>
      <c r="AH199" s="65"/>
      <c r="AI199" s="214"/>
      <c r="AJ199" s="188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 s="1" customFormat="1" ht="18" customHeight="1">
      <c r="A200" s="762"/>
      <c r="B200" s="706"/>
      <c r="C200" s="283"/>
      <c r="D200" s="69"/>
      <c r="E200" s="309"/>
      <c r="F200" s="217"/>
      <c r="G200" s="729"/>
      <c r="H200" s="436" t="s">
        <v>75</v>
      </c>
      <c r="I200" s="419"/>
      <c r="J200" s="91">
        <f>ROUND(30.6*J$2/1000,0)</f>
        <v>47</v>
      </c>
      <c r="K200" s="49" t="s">
        <v>38</v>
      </c>
      <c r="L200" s="751"/>
      <c r="M200" s="504" t="s">
        <v>235</v>
      </c>
      <c r="N200" s="505" t="s">
        <v>70</v>
      </c>
      <c r="O200" s="506">
        <f>MROUND(15.5*O$2/1000,3)</f>
        <v>24</v>
      </c>
      <c r="P200" s="507" t="s">
        <v>38</v>
      </c>
      <c r="Q200" s="729"/>
      <c r="R200" s="436" t="s">
        <v>235</v>
      </c>
      <c r="S200" s="419" t="s">
        <v>70</v>
      </c>
      <c r="T200" s="91">
        <f>ROUND(15.5*T2/1000,0)</f>
        <v>24</v>
      </c>
      <c r="U200" s="49" t="s">
        <v>38</v>
      </c>
      <c r="V200" s="729"/>
      <c r="W200" s="436" t="s">
        <v>179</v>
      </c>
      <c r="X200" s="419"/>
      <c r="Y200" s="91">
        <f>MROUND(8*Y$2/1000,3)</f>
        <v>12</v>
      </c>
      <c r="Z200" s="49" t="s">
        <v>38</v>
      </c>
      <c r="AA200" s="751"/>
      <c r="AB200" s="504" t="s">
        <v>242</v>
      </c>
      <c r="AC200" s="419"/>
      <c r="AD200" s="91">
        <f>ROUND(30*AD$2/1000,0)</f>
        <v>46</v>
      </c>
      <c r="AE200" s="49" t="s">
        <v>38</v>
      </c>
      <c r="AF200" s="717"/>
      <c r="AG200" s="93"/>
      <c r="AH200" s="94"/>
      <c r="AI200" s="213"/>
      <c r="AJ200" s="217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 s="1" customFormat="1" ht="18" customHeight="1">
      <c r="A201" s="762"/>
      <c r="B201" s="706"/>
      <c r="C201" s="283"/>
      <c r="D201" s="69"/>
      <c r="E201" s="309"/>
      <c r="F201" s="217"/>
      <c r="G201" s="729"/>
      <c r="H201" s="436" t="s">
        <v>46</v>
      </c>
      <c r="I201" s="419"/>
      <c r="J201" s="91">
        <f>ROUND(15*J$2/1000,0)</f>
        <v>23</v>
      </c>
      <c r="K201" s="49" t="s">
        <v>38</v>
      </c>
      <c r="L201" s="751"/>
      <c r="M201" s="547" t="s">
        <v>240</v>
      </c>
      <c r="N201" s="525"/>
      <c r="O201" s="548">
        <v>0.5</v>
      </c>
      <c r="P201" s="527" t="s">
        <v>38</v>
      </c>
      <c r="Q201" s="729"/>
      <c r="R201" s="436" t="s">
        <v>223</v>
      </c>
      <c r="S201" s="419"/>
      <c r="T201" s="425">
        <v>1</v>
      </c>
      <c r="U201" s="49" t="s">
        <v>38</v>
      </c>
      <c r="V201" s="729"/>
      <c r="W201" s="436" t="s">
        <v>43</v>
      </c>
      <c r="X201" s="419"/>
      <c r="Y201" s="91">
        <f>ROUND(1*Y$2/1000,0)</f>
        <v>2</v>
      </c>
      <c r="Z201" s="49" t="s">
        <v>38</v>
      </c>
      <c r="AA201" s="751"/>
      <c r="AB201" s="489" t="s">
        <v>205</v>
      </c>
      <c r="AC201" s="405"/>
      <c r="AD201" s="490">
        <v>0.6</v>
      </c>
      <c r="AE201" s="408" t="s">
        <v>38</v>
      </c>
      <c r="AF201" s="717"/>
      <c r="AG201" s="93"/>
      <c r="AH201" s="94"/>
      <c r="AI201" s="213"/>
      <c r="AJ201" s="217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 s="1" customFormat="1" ht="18" customHeight="1">
      <c r="A202" s="762"/>
      <c r="B202" s="706"/>
      <c r="C202" s="283"/>
      <c r="D202" s="69"/>
      <c r="E202" s="309"/>
      <c r="F202" s="217"/>
      <c r="G202" s="729"/>
      <c r="H202" s="429"/>
      <c r="I202" s="419"/>
      <c r="J202" s="425"/>
      <c r="K202" s="49"/>
      <c r="L202" s="751"/>
      <c r="M202" s="504"/>
      <c r="N202" s="505"/>
      <c r="O202" s="511"/>
      <c r="P202" s="507"/>
      <c r="Q202" s="729"/>
      <c r="R202" s="489" t="s">
        <v>243</v>
      </c>
      <c r="S202" s="405"/>
      <c r="T202" s="490">
        <v>0.6</v>
      </c>
      <c r="U202" s="408" t="s">
        <v>38</v>
      </c>
      <c r="V202" s="729"/>
      <c r="W202" s="436" t="s">
        <v>74</v>
      </c>
      <c r="X202" s="419"/>
      <c r="Y202" s="425">
        <v>2</v>
      </c>
      <c r="Z202" s="49" t="s">
        <v>45</v>
      </c>
      <c r="AA202" s="751"/>
      <c r="AB202" s="436"/>
      <c r="AC202" s="419"/>
      <c r="AD202" s="425"/>
      <c r="AE202" s="49"/>
      <c r="AF202" s="717"/>
      <c r="AG202" s="93"/>
      <c r="AH202" s="94"/>
      <c r="AI202" s="213"/>
      <c r="AJ202" s="217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 s="1" customFormat="1" ht="18" customHeight="1">
      <c r="A203" s="762"/>
      <c r="B203" s="706"/>
      <c r="C203" s="283"/>
      <c r="D203" s="69"/>
      <c r="E203" s="309"/>
      <c r="F203" s="217"/>
      <c r="G203" s="729"/>
      <c r="H203" s="57"/>
      <c r="I203" s="100"/>
      <c r="J203" s="425"/>
      <c r="K203" s="49"/>
      <c r="L203" s="751"/>
      <c r="M203" s="508"/>
      <c r="N203" s="505"/>
      <c r="O203" s="511"/>
      <c r="P203" s="507"/>
      <c r="Q203" s="729"/>
      <c r="R203" s="436"/>
      <c r="S203" s="419"/>
      <c r="T203" s="425"/>
      <c r="U203" s="49"/>
      <c r="V203" s="729"/>
      <c r="W203" s="429" t="s">
        <v>237</v>
      </c>
      <c r="X203" s="419"/>
      <c r="Y203" s="425">
        <v>2</v>
      </c>
      <c r="Z203" s="49" t="s">
        <v>38</v>
      </c>
      <c r="AA203" s="751"/>
      <c r="AB203" s="122"/>
      <c r="AC203" s="131"/>
      <c r="AD203" s="131"/>
      <c r="AE203" s="49"/>
      <c r="AF203" s="717"/>
      <c r="AG203" s="93"/>
      <c r="AH203" s="94"/>
      <c r="AI203" s="213"/>
      <c r="AJ203" s="217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 s="1" customFormat="1" ht="18" customHeight="1">
      <c r="A204" s="762"/>
      <c r="B204" s="706"/>
      <c r="C204" s="283"/>
      <c r="D204" s="69"/>
      <c r="E204" s="309"/>
      <c r="F204" s="217"/>
      <c r="G204" s="729"/>
      <c r="H204" s="436"/>
      <c r="I204" s="419"/>
      <c r="J204" s="425"/>
      <c r="K204" s="49"/>
      <c r="L204" s="751"/>
      <c r="M204" s="512"/>
      <c r="N204" s="505"/>
      <c r="O204" s="511"/>
      <c r="P204" s="507"/>
      <c r="Q204" s="729"/>
      <c r="R204" s="436"/>
      <c r="S204" s="419"/>
      <c r="T204" s="425"/>
      <c r="U204" s="49"/>
      <c r="V204" s="729"/>
      <c r="W204" s="437"/>
      <c r="X204" s="419"/>
      <c r="Y204" s="425"/>
      <c r="Z204" s="49"/>
      <c r="AA204" s="751"/>
      <c r="AB204" s="429"/>
      <c r="AC204" s="419"/>
      <c r="AD204" s="425"/>
      <c r="AE204" s="49"/>
      <c r="AF204" s="717"/>
      <c r="AG204" s="93"/>
      <c r="AH204" s="94"/>
      <c r="AI204" s="213"/>
      <c r="AJ204" s="217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 s="1" customFormat="1" ht="18" customHeight="1">
      <c r="A205" s="762"/>
      <c r="B205" s="706"/>
      <c r="C205" s="283"/>
      <c r="D205" s="69"/>
      <c r="E205" s="309"/>
      <c r="F205" s="217"/>
      <c r="G205" s="729"/>
      <c r="H205" s="437"/>
      <c r="I205" s="419"/>
      <c r="J205" s="425"/>
      <c r="K205" s="49"/>
      <c r="L205" s="751"/>
      <c r="M205" s="512"/>
      <c r="N205" s="505"/>
      <c r="O205" s="511"/>
      <c r="P205" s="507"/>
      <c r="Q205" s="729"/>
      <c r="R205" s="437"/>
      <c r="S205" s="419"/>
      <c r="T205" s="425"/>
      <c r="U205" s="49"/>
      <c r="V205" s="729"/>
      <c r="W205" s="437"/>
      <c r="X205" s="419"/>
      <c r="Y205" s="425"/>
      <c r="Z205" s="49"/>
      <c r="AA205" s="751"/>
      <c r="AB205" s="436"/>
      <c r="AC205" s="419"/>
      <c r="AD205" s="425"/>
      <c r="AE205" s="49"/>
      <c r="AF205" s="717"/>
      <c r="AG205" s="93"/>
      <c r="AH205" s="94"/>
      <c r="AI205" s="213"/>
      <c r="AJ205" s="217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 s="1" customFormat="1" ht="18" customHeight="1" thickBot="1">
      <c r="A206" s="762"/>
      <c r="B206" s="706"/>
      <c r="C206" s="283"/>
      <c r="D206" s="69"/>
      <c r="E206" s="309"/>
      <c r="F206" s="217"/>
      <c r="G206" s="729"/>
      <c r="H206" s="437"/>
      <c r="I206" s="419"/>
      <c r="J206" s="425"/>
      <c r="K206" s="49"/>
      <c r="L206" s="751"/>
      <c r="M206" s="546"/>
      <c r="N206" s="539"/>
      <c r="O206" s="511"/>
      <c r="P206" s="507"/>
      <c r="Q206" s="729"/>
      <c r="R206" s="450"/>
      <c r="S206" s="415"/>
      <c r="T206" s="425"/>
      <c r="U206" s="49"/>
      <c r="V206" s="729"/>
      <c r="W206" s="450"/>
      <c r="X206" s="415"/>
      <c r="Y206" s="425"/>
      <c r="Z206" s="49"/>
      <c r="AA206" s="751"/>
      <c r="AB206" s="450"/>
      <c r="AC206" s="415"/>
      <c r="AD206" s="425"/>
      <c r="AE206" s="49"/>
      <c r="AF206" s="717"/>
      <c r="AG206" s="96"/>
      <c r="AH206" s="95"/>
      <c r="AI206" s="213"/>
      <c r="AJ206" s="217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 s="1" customFormat="1" ht="18" hidden="1" customHeight="1">
      <c r="A207" s="762"/>
      <c r="B207" s="706"/>
      <c r="C207" s="283"/>
      <c r="D207" s="69"/>
      <c r="E207" s="309"/>
      <c r="F207" s="217"/>
      <c r="G207" s="729"/>
      <c r="H207" s="58"/>
      <c r="I207" s="131"/>
      <c r="J207" s="445"/>
      <c r="K207" s="49"/>
      <c r="L207" s="751"/>
      <c r="M207" s="549"/>
      <c r="N207" s="550"/>
      <c r="O207" s="551"/>
      <c r="P207" s="552"/>
      <c r="Q207" s="729"/>
      <c r="R207" s="58"/>
      <c r="S207" s="58"/>
      <c r="T207" s="451"/>
      <c r="U207" s="452"/>
      <c r="V207" s="729"/>
      <c r="W207" s="453"/>
      <c r="X207" s="454"/>
      <c r="Y207" s="455"/>
      <c r="Z207" s="456"/>
      <c r="AA207" s="751"/>
      <c r="AB207" s="58"/>
      <c r="AC207" s="58"/>
      <c r="AD207" s="451"/>
      <c r="AE207" s="452"/>
      <c r="AF207" s="717"/>
      <c r="AG207" s="93"/>
      <c r="AH207" s="94"/>
      <c r="AI207" s="219"/>
      <c r="AJ207" s="21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 s="1" customFormat="1" ht="18" hidden="1" customHeight="1">
      <c r="A208" s="762"/>
      <c r="B208" s="706"/>
      <c r="C208" s="283"/>
      <c r="D208" s="69"/>
      <c r="E208" s="309"/>
      <c r="F208" s="217"/>
      <c r="G208" s="729"/>
      <c r="H208" s="58"/>
      <c r="I208" s="131"/>
      <c r="J208" s="445"/>
      <c r="K208" s="49"/>
      <c r="L208" s="751"/>
      <c r="M208" s="549"/>
      <c r="N208" s="550"/>
      <c r="O208" s="551"/>
      <c r="P208" s="552"/>
      <c r="Q208" s="729"/>
      <c r="R208" s="58"/>
      <c r="S208" s="58"/>
      <c r="T208" s="451"/>
      <c r="U208" s="452"/>
      <c r="V208" s="729"/>
      <c r="W208" s="453"/>
      <c r="X208" s="454"/>
      <c r="Y208" s="455"/>
      <c r="Z208" s="456"/>
      <c r="AA208" s="751"/>
      <c r="AB208" s="58"/>
      <c r="AC208" s="58"/>
      <c r="AD208" s="451"/>
      <c r="AE208" s="452"/>
      <c r="AF208" s="717"/>
      <c r="AG208" s="93"/>
      <c r="AH208" s="94"/>
      <c r="AI208" s="219"/>
      <c r="AJ208" s="220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 s="1" customFormat="1" ht="18" hidden="1" customHeight="1">
      <c r="A209" s="762"/>
      <c r="B209" s="706"/>
      <c r="C209" s="283"/>
      <c r="D209" s="69"/>
      <c r="E209" s="309"/>
      <c r="F209" s="217"/>
      <c r="G209" s="729"/>
      <c r="H209" s="58"/>
      <c r="I209" s="131"/>
      <c r="J209" s="445"/>
      <c r="K209" s="49"/>
      <c r="L209" s="751"/>
      <c r="M209" s="549"/>
      <c r="N209" s="550"/>
      <c r="O209" s="551"/>
      <c r="P209" s="552"/>
      <c r="Q209" s="729"/>
      <c r="R209" s="58"/>
      <c r="S209" s="58"/>
      <c r="T209" s="451"/>
      <c r="U209" s="452"/>
      <c r="V209" s="729"/>
      <c r="W209" s="453"/>
      <c r="X209" s="454"/>
      <c r="Y209" s="455"/>
      <c r="Z209" s="456"/>
      <c r="AA209" s="751"/>
      <c r="AB209" s="58"/>
      <c r="AC209" s="58"/>
      <c r="AD209" s="451"/>
      <c r="AE209" s="452"/>
      <c r="AF209" s="717"/>
      <c r="AG209" s="93"/>
      <c r="AH209" s="94"/>
      <c r="AI209" s="219"/>
      <c r="AJ209" s="220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 s="1" customFormat="1" ht="18" hidden="1" customHeight="1">
      <c r="A210" s="762"/>
      <c r="B210" s="706"/>
      <c r="C210" s="283"/>
      <c r="D210" s="69"/>
      <c r="E210" s="309"/>
      <c r="F210" s="217"/>
      <c r="G210" s="729"/>
      <c r="H210" s="58"/>
      <c r="I210" s="131"/>
      <c r="J210" s="445"/>
      <c r="K210" s="49"/>
      <c r="L210" s="751"/>
      <c r="M210" s="549"/>
      <c r="N210" s="550"/>
      <c r="O210" s="551"/>
      <c r="P210" s="552"/>
      <c r="Q210" s="729"/>
      <c r="R210" s="58"/>
      <c r="S210" s="58"/>
      <c r="T210" s="451"/>
      <c r="U210" s="452"/>
      <c r="V210" s="729"/>
      <c r="W210" s="453"/>
      <c r="X210" s="454"/>
      <c r="Y210" s="455"/>
      <c r="Z210" s="456"/>
      <c r="AA210" s="751"/>
      <c r="AB210" s="58"/>
      <c r="AC210" s="58"/>
      <c r="AD210" s="451"/>
      <c r="AE210" s="452"/>
      <c r="AF210" s="717"/>
      <c r="AG210" s="93"/>
      <c r="AH210" s="94"/>
      <c r="AI210" s="219"/>
      <c r="AJ210" s="22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 s="1" customFormat="1" ht="18" hidden="1" customHeight="1">
      <c r="A211" s="762"/>
      <c r="B211" s="706"/>
      <c r="C211" s="283"/>
      <c r="D211" s="69"/>
      <c r="E211" s="309"/>
      <c r="F211" s="217"/>
      <c r="G211" s="729"/>
      <c r="H211" s="58"/>
      <c r="I211" s="131"/>
      <c r="J211" s="445"/>
      <c r="K211" s="49"/>
      <c r="L211" s="751"/>
      <c r="M211" s="549"/>
      <c r="N211" s="550"/>
      <c r="O211" s="551"/>
      <c r="P211" s="552"/>
      <c r="Q211" s="729"/>
      <c r="R211" s="58"/>
      <c r="S211" s="58"/>
      <c r="T211" s="451"/>
      <c r="U211" s="452"/>
      <c r="V211" s="729"/>
      <c r="W211" s="453"/>
      <c r="X211" s="454"/>
      <c r="Y211" s="455"/>
      <c r="Z211" s="456"/>
      <c r="AA211" s="751"/>
      <c r="AB211" s="58"/>
      <c r="AC211" s="58"/>
      <c r="AD211" s="451"/>
      <c r="AE211" s="452"/>
      <c r="AF211" s="717"/>
      <c r="AG211" s="93"/>
      <c r="AH211" s="94"/>
      <c r="AI211" s="219"/>
      <c r="AJ211" s="220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 s="1" customFormat="1" ht="18" hidden="1" customHeight="1">
      <c r="A212" s="762"/>
      <c r="B212" s="706"/>
      <c r="C212" s="283"/>
      <c r="D212" s="69"/>
      <c r="E212" s="309"/>
      <c r="F212" s="217"/>
      <c r="G212" s="729"/>
      <c r="H212" s="58"/>
      <c r="I212" s="131"/>
      <c r="J212" s="445"/>
      <c r="K212" s="49"/>
      <c r="L212" s="751"/>
      <c r="M212" s="549"/>
      <c r="N212" s="550"/>
      <c r="O212" s="551"/>
      <c r="P212" s="552"/>
      <c r="Q212" s="729"/>
      <c r="R212" s="58"/>
      <c r="S212" s="58"/>
      <c r="T212" s="451"/>
      <c r="U212" s="452"/>
      <c r="V212" s="729"/>
      <c r="W212" s="453"/>
      <c r="X212" s="454"/>
      <c r="Y212" s="455"/>
      <c r="Z212" s="456"/>
      <c r="AA212" s="751"/>
      <c r="AB212" s="58"/>
      <c r="AC212" s="58"/>
      <c r="AD212" s="451"/>
      <c r="AE212" s="452"/>
      <c r="AF212" s="717"/>
      <c r="AG212" s="93"/>
      <c r="AH212" s="94"/>
      <c r="AI212" s="219"/>
      <c r="AJ212" s="220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 s="1" customFormat="1" ht="18" hidden="1" customHeight="1" thickBot="1">
      <c r="A213" s="763"/>
      <c r="B213" s="706"/>
      <c r="C213" s="283"/>
      <c r="D213" s="69"/>
      <c r="E213" s="309"/>
      <c r="F213" s="217"/>
      <c r="G213" s="730"/>
      <c r="H213" s="446"/>
      <c r="I213" s="169"/>
      <c r="J213" s="447"/>
      <c r="K213" s="52"/>
      <c r="L213" s="752"/>
      <c r="M213" s="553"/>
      <c r="N213" s="554"/>
      <c r="O213" s="555"/>
      <c r="P213" s="556"/>
      <c r="Q213" s="730"/>
      <c r="R213" s="446"/>
      <c r="S213" s="446"/>
      <c r="T213" s="457"/>
      <c r="U213" s="458"/>
      <c r="V213" s="730"/>
      <c r="W213" s="459"/>
      <c r="X213" s="460"/>
      <c r="Y213" s="461"/>
      <c r="Z213" s="462"/>
      <c r="AA213" s="752"/>
      <c r="AB213" s="446"/>
      <c r="AC213" s="446"/>
      <c r="AD213" s="457"/>
      <c r="AE213" s="458"/>
      <c r="AF213" s="718"/>
      <c r="AG213" s="96"/>
      <c r="AH213" s="95"/>
      <c r="AI213" s="221"/>
      <c r="AJ213" s="190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 s="1" customFormat="1" ht="18" customHeight="1">
      <c r="A214" s="759" t="s">
        <v>105</v>
      </c>
      <c r="B214" s="319"/>
      <c r="C214" s="320"/>
      <c r="D214" s="321"/>
      <c r="E214" s="322"/>
      <c r="F214" s="323"/>
      <c r="G214" s="375" t="s">
        <v>147</v>
      </c>
      <c r="H214" s="376" t="s">
        <v>147</v>
      </c>
      <c r="I214" s="377"/>
      <c r="J214" s="378">
        <f>ROUND(J$2*1.04,0)</f>
        <v>1581</v>
      </c>
      <c r="K214" s="477" t="s">
        <v>185</v>
      </c>
      <c r="L214" s="463" t="s">
        <v>136</v>
      </c>
      <c r="M214" s="464" t="s">
        <v>106</v>
      </c>
      <c r="N214" s="465"/>
      <c r="O214" s="378">
        <f>ROUND(O$2*1.04,0)</f>
        <v>1582</v>
      </c>
      <c r="P214" s="477" t="s">
        <v>185</v>
      </c>
      <c r="Q214" s="463" t="s">
        <v>136</v>
      </c>
      <c r="R214" s="464" t="s">
        <v>106</v>
      </c>
      <c r="S214" s="465"/>
      <c r="T214" s="378">
        <f>ROUND(T$2*1.04,0)</f>
        <v>1578</v>
      </c>
      <c r="U214" s="477" t="s">
        <v>185</v>
      </c>
      <c r="V214" s="531" t="s">
        <v>63</v>
      </c>
      <c r="W214" s="532" t="s">
        <v>275</v>
      </c>
      <c r="X214" s="377"/>
      <c r="Y214" s="378">
        <f>ROUND(Y$2*1.01,0)</f>
        <v>1534</v>
      </c>
      <c r="Z214" s="477" t="s">
        <v>185</v>
      </c>
      <c r="AA214" s="380" t="s">
        <v>135</v>
      </c>
      <c r="AB214" s="378" t="s">
        <v>135</v>
      </c>
      <c r="AC214" s="377"/>
      <c r="AD214" s="378">
        <f>ROUND(AD$2*1.01,0)</f>
        <v>1533</v>
      </c>
      <c r="AE214" s="379" t="s">
        <v>107</v>
      </c>
      <c r="AF214" s="324"/>
      <c r="AG214" s="325"/>
      <c r="AH214" s="326"/>
      <c r="AI214" s="325"/>
      <c r="AJ214" s="327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 s="1" customFormat="1" ht="18" customHeight="1">
      <c r="A215" s="738"/>
      <c r="B215" s="328"/>
      <c r="C215" s="329"/>
      <c r="D215" s="330"/>
      <c r="E215" s="331"/>
      <c r="F215" s="332"/>
      <c r="G215" s="383"/>
      <c r="H215" s="472" t="s">
        <v>150</v>
      </c>
      <c r="I215" s="385"/>
      <c r="J215" s="384"/>
      <c r="K215" s="386"/>
      <c r="L215" s="468"/>
      <c r="M215" s="472" t="s">
        <v>150</v>
      </c>
      <c r="N215" s="470"/>
      <c r="O215" s="469"/>
      <c r="P215" s="471"/>
      <c r="Q215" s="468"/>
      <c r="R215" s="472" t="s">
        <v>150</v>
      </c>
      <c r="S215" s="470"/>
      <c r="T215" s="469"/>
      <c r="U215" s="471"/>
      <c r="V215" s="387"/>
      <c r="W215" s="472" t="s">
        <v>150</v>
      </c>
      <c r="X215" s="385"/>
      <c r="Y215" s="384"/>
      <c r="Z215" s="386"/>
      <c r="AA215" s="387"/>
      <c r="AB215" s="472" t="s">
        <v>150</v>
      </c>
      <c r="AC215" s="385"/>
      <c r="AD215" s="384"/>
      <c r="AE215" s="386"/>
      <c r="AF215" s="333"/>
      <c r="AG215" s="334"/>
      <c r="AH215" s="335"/>
      <c r="AI215" s="334"/>
      <c r="AJ215" s="336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 s="1" customFormat="1" ht="18" customHeight="1">
      <c r="A216" s="738"/>
      <c r="B216" s="328"/>
      <c r="C216" s="329"/>
      <c r="D216" s="330"/>
      <c r="E216" s="331"/>
      <c r="F216" s="332"/>
      <c r="G216" s="388"/>
      <c r="H216" s="389" t="s">
        <v>151</v>
      </c>
      <c r="I216" s="390"/>
      <c r="J216" s="389"/>
      <c r="K216" s="391"/>
      <c r="L216" s="388"/>
      <c r="M216" s="389" t="s">
        <v>151</v>
      </c>
      <c r="N216" s="390"/>
      <c r="O216" s="389"/>
      <c r="P216" s="391"/>
      <c r="Q216" s="388"/>
      <c r="R216" s="389" t="s">
        <v>151</v>
      </c>
      <c r="S216" s="390"/>
      <c r="T216" s="389"/>
      <c r="U216" s="391"/>
      <c r="V216" s="388"/>
      <c r="W216" s="389" t="s">
        <v>151</v>
      </c>
      <c r="X216" s="390"/>
      <c r="Y216" s="389"/>
      <c r="Z216" s="391"/>
      <c r="AA216" s="388"/>
      <c r="AB216" s="389" t="s">
        <v>151</v>
      </c>
      <c r="AC216" s="390"/>
      <c r="AD216" s="389"/>
      <c r="AE216" s="391"/>
      <c r="AF216" s="328"/>
      <c r="AG216" s="329"/>
      <c r="AH216" s="330"/>
      <c r="AI216" s="331"/>
      <c r="AJ216" s="332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 s="1" customFormat="1" ht="18" customHeight="1">
      <c r="A217" s="738"/>
      <c r="B217" s="328"/>
      <c r="C217" s="329"/>
      <c r="D217" s="330"/>
      <c r="E217" s="331"/>
      <c r="F217" s="332"/>
      <c r="G217" s="388"/>
      <c r="H217" s="389"/>
      <c r="I217" s="390"/>
      <c r="J217" s="389"/>
      <c r="K217" s="391"/>
      <c r="L217" s="388"/>
      <c r="M217" s="389"/>
      <c r="N217" s="390"/>
      <c r="O217" s="389"/>
      <c r="P217" s="391"/>
      <c r="Q217" s="388"/>
      <c r="R217" s="389"/>
      <c r="S217" s="390"/>
      <c r="T217" s="389"/>
      <c r="U217" s="391"/>
      <c r="V217" s="388"/>
      <c r="W217" s="389"/>
      <c r="X217" s="390"/>
      <c r="Y217" s="389"/>
      <c r="Z217" s="391"/>
      <c r="AA217" s="388" t="s">
        <v>134</v>
      </c>
      <c r="AB217" s="389" t="s">
        <v>134</v>
      </c>
      <c r="AC217" s="390"/>
      <c r="AD217" s="389"/>
      <c r="AE217" s="391"/>
      <c r="AF217" s="328"/>
      <c r="AG217" s="329"/>
      <c r="AH217" s="330"/>
      <c r="AI217" s="331"/>
      <c r="AJ217" s="332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 s="1" customFormat="1" ht="18" customHeight="1">
      <c r="A218" s="738"/>
      <c r="B218" s="328"/>
      <c r="C218" s="329"/>
      <c r="D218" s="330"/>
      <c r="E218" s="331"/>
      <c r="F218" s="332"/>
      <c r="G218" s="388"/>
      <c r="H218" s="389"/>
      <c r="I218" s="390"/>
      <c r="J218" s="389"/>
      <c r="K218" s="391"/>
      <c r="L218" s="388"/>
      <c r="M218" s="389"/>
      <c r="N218" s="390"/>
      <c r="O218" s="389"/>
      <c r="P218" s="391"/>
      <c r="Q218" s="388"/>
      <c r="R218" s="389"/>
      <c r="S218" s="390"/>
      <c r="T218" s="389"/>
      <c r="U218" s="391"/>
      <c r="V218" s="388"/>
      <c r="W218" s="389"/>
      <c r="X218" s="390"/>
      <c r="Y218" s="389"/>
      <c r="Z218" s="391"/>
      <c r="AA218" s="388"/>
      <c r="AB218" s="472" t="s">
        <v>150</v>
      </c>
      <c r="AC218" s="390"/>
      <c r="AD218" s="389"/>
      <c r="AE218" s="391"/>
      <c r="AF218" s="328"/>
      <c r="AG218" s="329"/>
      <c r="AH218" s="330"/>
      <c r="AI218" s="331"/>
      <c r="AJ218" s="332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 s="1" customFormat="1" ht="18" customHeight="1" thickBot="1">
      <c r="A219" s="738"/>
      <c r="B219" s="328"/>
      <c r="C219" s="329"/>
      <c r="D219" s="330"/>
      <c r="E219" s="331"/>
      <c r="F219" s="332"/>
      <c r="G219" s="388"/>
      <c r="H219" s="389"/>
      <c r="I219" s="390"/>
      <c r="J219" s="389"/>
      <c r="K219" s="391"/>
      <c r="L219" s="388"/>
      <c r="M219" s="389"/>
      <c r="N219" s="390"/>
      <c r="O219" s="389"/>
      <c r="P219" s="391"/>
      <c r="Q219" s="388"/>
      <c r="R219" s="389"/>
      <c r="S219" s="390"/>
      <c r="T219" s="389"/>
      <c r="U219" s="391"/>
      <c r="V219" s="388"/>
      <c r="W219" s="389"/>
      <c r="X219" s="390"/>
      <c r="Y219" s="389"/>
      <c r="Z219" s="391"/>
      <c r="AA219" s="388"/>
      <c r="AB219" s="389" t="s">
        <v>151</v>
      </c>
      <c r="AC219" s="390"/>
      <c r="AD219" s="389"/>
      <c r="AE219" s="391"/>
      <c r="AF219" s="328"/>
      <c r="AG219" s="329"/>
      <c r="AH219" s="330"/>
      <c r="AI219" s="331"/>
      <c r="AJ219" s="332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 s="1" customFormat="1" ht="18" hidden="1" customHeight="1">
      <c r="A220" s="738"/>
      <c r="B220" s="328"/>
      <c r="C220" s="329"/>
      <c r="D220" s="330"/>
      <c r="E220" s="331"/>
      <c r="F220" s="332"/>
      <c r="G220" s="388"/>
      <c r="H220" s="389"/>
      <c r="I220" s="390"/>
      <c r="J220" s="389"/>
      <c r="K220" s="391"/>
      <c r="L220" s="388"/>
      <c r="M220" s="389"/>
      <c r="N220" s="390"/>
      <c r="O220" s="389"/>
      <c r="P220" s="391"/>
      <c r="Q220" s="388"/>
      <c r="R220" s="389"/>
      <c r="S220" s="390"/>
      <c r="T220" s="389"/>
      <c r="U220" s="391"/>
      <c r="V220" s="388"/>
      <c r="W220" s="389"/>
      <c r="X220" s="390"/>
      <c r="Y220" s="389"/>
      <c r="Z220" s="391"/>
      <c r="AA220" s="388"/>
      <c r="AB220" s="389"/>
      <c r="AC220" s="390"/>
      <c r="AD220" s="389"/>
      <c r="AE220" s="391"/>
      <c r="AF220" s="328"/>
      <c r="AG220" s="329"/>
      <c r="AH220" s="330"/>
      <c r="AI220" s="331"/>
      <c r="AJ220" s="332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 s="1" customFormat="1" ht="18" hidden="1" customHeight="1" thickBot="1">
      <c r="A221" s="738"/>
      <c r="B221" s="328"/>
      <c r="C221" s="329"/>
      <c r="D221" s="330"/>
      <c r="E221" s="331"/>
      <c r="F221" s="332"/>
      <c r="G221" s="388"/>
      <c r="H221" s="389"/>
      <c r="I221" s="390"/>
      <c r="J221" s="389"/>
      <c r="K221" s="391"/>
      <c r="L221" s="388"/>
      <c r="M221" s="389"/>
      <c r="N221" s="390"/>
      <c r="O221" s="389"/>
      <c r="P221" s="391"/>
      <c r="Q221" s="388"/>
      <c r="R221" s="389"/>
      <c r="S221" s="390"/>
      <c r="T221" s="389"/>
      <c r="U221" s="391"/>
      <c r="V221" s="388"/>
      <c r="W221" s="389"/>
      <c r="X221" s="390"/>
      <c r="Y221" s="389"/>
      <c r="Z221" s="391"/>
      <c r="AA221" s="388"/>
      <c r="AB221" s="389"/>
      <c r="AC221" s="390"/>
      <c r="AD221" s="389"/>
      <c r="AE221" s="391"/>
      <c r="AF221" s="328"/>
      <c r="AG221" s="329"/>
      <c r="AH221" s="330"/>
      <c r="AI221" s="331"/>
      <c r="AJ221" s="332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 s="1" customFormat="1" ht="18" hidden="1" customHeight="1">
      <c r="A222" s="738"/>
      <c r="B222" s="328"/>
      <c r="C222" s="329"/>
      <c r="D222" s="330"/>
      <c r="E222" s="331"/>
      <c r="F222" s="332"/>
      <c r="G222" s="388"/>
      <c r="H222" s="389"/>
      <c r="I222" s="390"/>
      <c r="J222" s="389"/>
      <c r="K222" s="391"/>
      <c r="L222" s="388"/>
      <c r="M222" s="389"/>
      <c r="N222" s="390"/>
      <c r="O222" s="389"/>
      <c r="P222" s="391"/>
      <c r="Q222" s="388"/>
      <c r="R222" s="389"/>
      <c r="S222" s="390"/>
      <c r="T222" s="389"/>
      <c r="U222" s="391"/>
      <c r="V222" s="388"/>
      <c r="W222" s="389"/>
      <c r="X222" s="390"/>
      <c r="Y222" s="389"/>
      <c r="Z222" s="391"/>
      <c r="AA222" s="388"/>
      <c r="AB222" s="389"/>
      <c r="AC222" s="390"/>
      <c r="AD222" s="389"/>
      <c r="AE222" s="391"/>
      <c r="AF222" s="328"/>
      <c r="AG222" s="329"/>
      <c r="AH222" s="330"/>
      <c r="AI222" s="331"/>
      <c r="AJ222" s="33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 s="1" customFormat="1" ht="18" hidden="1" customHeight="1">
      <c r="A223" s="738"/>
      <c r="B223" s="328"/>
      <c r="C223" s="329"/>
      <c r="D223" s="330"/>
      <c r="E223" s="331"/>
      <c r="F223" s="332"/>
      <c r="G223" s="388"/>
      <c r="H223" s="389"/>
      <c r="I223" s="390"/>
      <c r="J223" s="389"/>
      <c r="K223" s="391"/>
      <c r="L223" s="388"/>
      <c r="M223" s="389"/>
      <c r="N223" s="390"/>
      <c r="O223" s="389"/>
      <c r="P223" s="391"/>
      <c r="Q223" s="388"/>
      <c r="R223" s="389"/>
      <c r="S223" s="390"/>
      <c r="T223" s="389"/>
      <c r="U223" s="391"/>
      <c r="V223" s="388"/>
      <c r="W223" s="389"/>
      <c r="X223" s="390"/>
      <c r="Y223" s="389"/>
      <c r="Z223" s="391"/>
      <c r="AA223" s="388"/>
      <c r="AB223" s="389"/>
      <c r="AC223" s="390"/>
      <c r="AD223" s="389"/>
      <c r="AE223" s="391"/>
      <c r="AF223" s="328"/>
      <c r="AG223" s="329"/>
      <c r="AH223" s="330"/>
      <c r="AI223" s="331"/>
      <c r="AJ223" s="332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 s="1" customFormat="1" ht="18" hidden="1" customHeight="1">
      <c r="A224" s="738"/>
      <c r="B224" s="328"/>
      <c r="C224" s="329"/>
      <c r="D224" s="330"/>
      <c r="E224" s="331"/>
      <c r="F224" s="332"/>
      <c r="G224" s="388"/>
      <c r="H224" s="389"/>
      <c r="I224" s="390"/>
      <c r="J224" s="389"/>
      <c r="K224" s="391"/>
      <c r="L224" s="388"/>
      <c r="M224" s="389"/>
      <c r="N224" s="390"/>
      <c r="O224" s="389"/>
      <c r="P224" s="391"/>
      <c r="Q224" s="388"/>
      <c r="R224" s="389"/>
      <c r="S224" s="390"/>
      <c r="T224" s="389"/>
      <c r="U224" s="391"/>
      <c r="V224" s="388"/>
      <c r="W224" s="389"/>
      <c r="X224" s="390"/>
      <c r="Y224" s="389"/>
      <c r="Z224" s="391"/>
      <c r="AA224" s="388"/>
      <c r="AB224" s="389"/>
      <c r="AC224" s="390"/>
      <c r="AD224" s="389"/>
      <c r="AE224" s="391"/>
      <c r="AF224" s="328"/>
      <c r="AG224" s="329"/>
      <c r="AH224" s="330"/>
      <c r="AI224" s="331"/>
      <c r="AJ224" s="332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 s="1" customFormat="1" ht="18" hidden="1" customHeight="1">
      <c r="A225" s="738"/>
      <c r="B225" s="328"/>
      <c r="C225" s="329"/>
      <c r="D225" s="330"/>
      <c r="E225" s="331"/>
      <c r="F225" s="332"/>
      <c r="G225" s="388"/>
      <c r="H225" s="389"/>
      <c r="I225" s="390"/>
      <c r="J225" s="389"/>
      <c r="K225" s="391"/>
      <c r="L225" s="388"/>
      <c r="M225" s="389"/>
      <c r="N225" s="390"/>
      <c r="O225" s="389"/>
      <c r="P225" s="391"/>
      <c r="Q225" s="388"/>
      <c r="R225" s="389"/>
      <c r="S225" s="390"/>
      <c r="T225" s="389"/>
      <c r="U225" s="391"/>
      <c r="V225" s="388"/>
      <c r="W225" s="389"/>
      <c r="X225" s="390"/>
      <c r="Y225" s="389"/>
      <c r="Z225" s="391"/>
      <c r="AA225" s="388"/>
      <c r="AB225" s="389"/>
      <c r="AC225" s="390"/>
      <c r="AD225" s="389"/>
      <c r="AE225" s="391"/>
      <c r="AF225" s="328"/>
      <c r="AG225" s="329"/>
      <c r="AH225" s="330"/>
      <c r="AI225" s="331"/>
      <c r="AJ225" s="332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 s="1" customFormat="1" ht="18" hidden="1" customHeight="1">
      <c r="A226" s="738"/>
      <c r="B226" s="328"/>
      <c r="C226" s="329"/>
      <c r="D226" s="330"/>
      <c r="E226" s="331"/>
      <c r="F226" s="332"/>
      <c r="G226" s="388"/>
      <c r="H226" s="389"/>
      <c r="I226" s="390"/>
      <c r="J226" s="389"/>
      <c r="K226" s="391"/>
      <c r="L226" s="388"/>
      <c r="M226" s="389"/>
      <c r="N226" s="390"/>
      <c r="O226" s="389"/>
      <c r="P226" s="391"/>
      <c r="Q226" s="388"/>
      <c r="R226" s="389"/>
      <c r="S226" s="390"/>
      <c r="T226" s="389"/>
      <c r="U226" s="391"/>
      <c r="V226" s="388"/>
      <c r="W226" s="389"/>
      <c r="X226" s="390"/>
      <c r="Y226" s="389"/>
      <c r="Z226" s="391"/>
      <c r="AA226" s="388"/>
      <c r="AB226" s="389"/>
      <c r="AC226" s="390"/>
      <c r="AD226" s="389"/>
      <c r="AE226" s="391"/>
      <c r="AF226" s="328"/>
      <c r="AG226" s="329"/>
      <c r="AH226" s="330"/>
      <c r="AI226" s="331"/>
      <c r="AJ226" s="332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 s="1" customFormat="1" ht="18" hidden="1" customHeight="1">
      <c r="A227" s="738"/>
      <c r="B227" s="328"/>
      <c r="C227" s="329"/>
      <c r="D227" s="330"/>
      <c r="E227" s="331"/>
      <c r="F227" s="332"/>
      <c r="G227" s="388"/>
      <c r="H227" s="389"/>
      <c r="I227" s="390"/>
      <c r="J227" s="389"/>
      <c r="K227" s="391"/>
      <c r="L227" s="388"/>
      <c r="M227" s="389"/>
      <c r="N227" s="390"/>
      <c r="O227" s="389"/>
      <c r="P227" s="391"/>
      <c r="Q227" s="388"/>
      <c r="R227" s="389"/>
      <c r="S227" s="390"/>
      <c r="T227" s="389"/>
      <c r="U227" s="391"/>
      <c r="V227" s="388"/>
      <c r="W227" s="389"/>
      <c r="X227" s="390"/>
      <c r="Y227" s="389"/>
      <c r="Z227" s="391"/>
      <c r="AA227" s="388"/>
      <c r="AB227" s="389"/>
      <c r="AC227" s="390"/>
      <c r="AD227" s="389"/>
      <c r="AE227" s="391"/>
      <c r="AF227" s="328"/>
      <c r="AG227" s="329"/>
      <c r="AH227" s="330"/>
      <c r="AI227" s="331"/>
      <c r="AJ227" s="332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 s="1" customFormat="1" ht="18" hidden="1" customHeight="1">
      <c r="A228" s="738"/>
      <c r="B228" s="337"/>
      <c r="C228" s="338"/>
      <c r="D228" s="339"/>
      <c r="E228" s="339"/>
      <c r="F228" s="340"/>
      <c r="G228" s="392"/>
      <c r="H228" s="393"/>
      <c r="I228" s="393"/>
      <c r="J228" s="393"/>
      <c r="K228" s="394"/>
      <c r="L228" s="392"/>
      <c r="M228" s="393"/>
      <c r="N228" s="393"/>
      <c r="O228" s="393"/>
      <c r="P228" s="394"/>
      <c r="Q228" s="392"/>
      <c r="R228" s="393"/>
      <c r="S228" s="393"/>
      <c r="T228" s="393"/>
      <c r="U228" s="394"/>
      <c r="V228" s="392"/>
      <c r="W228" s="393"/>
      <c r="X228" s="393"/>
      <c r="Y228" s="393"/>
      <c r="Z228" s="394"/>
      <c r="AA228" s="392"/>
      <c r="AB228" s="393"/>
      <c r="AC228" s="393"/>
      <c r="AD228" s="393"/>
      <c r="AE228" s="394"/>
      <c r="AF228" s="337"/>
      <c r="AG228" s="338"/>
      <c r="AH228" s="339"/>
      <c r="AI228" s="339"/>
      <c r="AJ228" s="340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 s="1" customFormat="1" ht="18" hidden="1" customHeight="1" thickBot="1">
      <c r="A229" s="760"/>
      <c r="B229" s="711" t="s">
        <v>108</v>
      </c>
      <c r="C229" s="712"/>
      <c r="D229" s="719"/>
      <c r="E229" s="712"/>
      <c r="F229" s="341" t="s">
        <v>64</v>
      </c>
      <c r="G229" s="734"/>
      <c r="H229" s="735"/>
      <c r="I229" s="736"/>
      <c r="J229" s="735"/>
      <c r="K229" s="395"/>
      <c r="L229" s="734"/>
      <c r="M229" s="735"/>
      <c r="N229" s="736"/>
      <c r="O229" s="735"/>
      <c r="P229" s="395"/>
      <c r="Q229" s="734"/>
      <c r="R229" s="735"/>
      <c r="S229" s="736"/>
      <c r="T229" s="735"/>
      <c r="U229" s="395"/>
      <c r="V229" s="734"/>
      <c r="W229" s="735"/>
      <c r="X229" s="736"/>
      <c r="Y229" s="735"/>
      <c r="Z229" s="395"/>
      <c r="AA229" s="734"/>
      <c r="AB229" s="735"/>
      <c r="AC229" s="736"/>
      <c r="AD229" s="735"/>
      <c r="AE229" s="395"/>
      <c r="AF229" s="711"/>
      <c r="AG229" s="712"/>
      <c r="AH229" s="719"/>
      <c r="AI229" s="712"/>
      <c r="AJ229" s="341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 s="1" customFormat="1" ht="18" customHeight="1">
      <c r="A230" s="759" t="s">
        <v>109</v>
      </c>
      <c r="B230" s="319"/>
      <c r="C230" s="320"/>
      <c r="D230" s="321"/>
      <c r="E230" s="322"/>
      <c r="F230" s="323"/>
      <c r="G230" s="475" t="s">
        <v>63</v>
      </c>
      <c r="H230" s="476" t="s">
        <v>63</v>
      </c>
      <c r="I230" s="465"/>
      <c r="J230" s="464">
        <f>ROUND(J$2*1.01,0)</f>
        <v>1535</v>
      </c>
      <c r="K230" s="466" t="s">
        <v>107</v>
      </c>
      <c r="L230" s="475"/>
      <c r="M230" s="476"/>
      <c r="N230" s="465"/>
      <c r="O230" s="378"/>
      <c r="P230" s="379"/>
      <c r="Q230" s="396"/>
      <c r="R230" s="344"/>
      <c r="S230" s="286"/>
      <c r="T230" s="287"/>
      <c r="U230" s="288"/>
      <c r="V230" s="396"/>
      <c r="W230" s="344"/>
      <c r="X230" s="286"/>
      <c r="Y230" s="287"/>
      <c r="Z230" s="288"/>
      <c r="AA230" s="396"/>
      <c r="AB230" s="344"/>
      <c r="AC230" s="286"/>
      <c r="AD230" s="287"/>
      <c r="AE230" s="288"/>
      <c r="AF230" s="319"/>
      <c r="AG230" s="320"/>
      <c r="AH230" s="321"/>
      <c r="AI230" s="322"/>
      <c r="AJ230" s="323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 s="1" customFormat="1" ht="18" customHeight="1">
      <c r="A231" s="738"/>
      <c r="B231" s="328"/>
      <c r="C231" s="329"/>
      <c r="D231" s="330"/>
      <c r="E231" s="331"/>
      <c r="F231" s="332"/>
      <c r="G231" s="468"/>
      <c r="H231" s="469"/>
      <c r="I231" s="470"/>
      <c r="J231" s="469"/>
      <c r="K231" s="471"/>
      <c r="L231" s="468"/>
      <c r="M231" s="469"/>
      <c r="N231" s="470"/>
      <c r="O231" s="469"/>
      <c r="P231" s="471"/>
      <c r="Q231" s="397"/>
      <c r="R231" s="398"/>
      <c r="S231" s="399"/>
      <c r="T231" s="398"/>
      <c r="U231" s="401"/>
      <c r="V231" s="397"/>
      <c r="W231" s="398"/>
      <c r="X231" s="399"/>
      <c r="Y231" s="398"/>
      <c r="Z231" s="401"/>
      <c r="AA231" s="397"/>
      <c r="AB231" s="398"/>
      <c r="AC231" s="399"/>
      <c r="AD231" s="398"/>
      <c r="AE231" s="401"/>
      <c r="AF231" s="328"/>
      <c r="AG231" s="329"/>
      <c r="AH231" s="330"/>
      <c r="AI231" s="331"/>
      <c r="AJ231" s="332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 s="1" customFormat="1" ht="18" customHeight="1" thickBot="1">
      <c r="A232" s="738"/>
      <c r="B232" s="328"/>
      <c r="C232" s="329"/>
      <c r="D232" s="330"/>
      <c r="E232" s="331"/>
      <c r="F232" s="332"/>
      <c r="G232" s="235"/>
      <c r="H232" s="143"/>
      <c r="I232" s="346"/>
      <c r="J232" s="347"/>
      <c r="K232" s="236"/>
      <c r="L232" s="235"/>
      <c r="M232" s="143"/>
      <c r="N232" s="346"/>
      <c r="O232" s="347"/>
      <c r="P232" s="236"/>
      <c r="Q232" s="235"/>
      <c r="R232" s="143"/>
      <c r="S232" s="241"/>
      <c r="T232" s="242"/>
      <c r="U232" s="236"/>
      <c r="V232" s="235"/>
      <c r="W232" s="143"/>
      <c r="X232" s="346"/>
      <c r="Y232" s="347"/>
      <c r="Z232" s="236"/>
      <c r="AA232" s="235"/>
      <c r="AB232" s="143"/>
      <c r="AC232" s="346"/>
      <c r="AD232" s="347"/>
      <c r="AE232" s="236"/>
      <c r="AF232" s="328"/>
      <c r="AG232" s="329"/>
      <c r="AH232" s="330"/>
      <c r="AI232" s="331"/>
      <c r="AJ232" s="3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 s="1" customFormat="1" ht="18" hidden="1" customHeight="1">
      <c r="A233" s="738"/>
      <c r="B233" s="328"/>
      <c r="C233" s="329"/>
      <c r="D233" s="330"/>
      <c r="E233" s="331"/>
      <c r="F233" s="332"/>
      <c r="G233" s="345"/>
      <c r="H233" s="143"/>
      <c r="I233" s="289"/>
      <c r="J233" s="143"/>
      <c r="K233" s="290"/>
      <c r="L233" s="235"/>
      <c r="M233" s="143"/>
      <c r="N233" s="346"/>
      <c r="O233" s="347"/>
      <c r="P233" s="236"/>
      <c r="Q233" s="235"/>
      <c r="R233" s="143"/>
      <c r="S233" s="241"/>
      <c r="T233" s="242"/>
      <c r="U233" s="236"/>
      <c r="V233" s="235"/>
      <c r="W233" s="143"/>
      <c r="X233" s="346"/>
      <c r="Y233" s="347"/>
      <c r="Z233" s="236"/>
      <c r="AA233" s="235"/>
      <c r="AB233" s="143"/>
      <c r="AC233" s="346"/>
      <c r="AD233" s="347"/>
      <c r="AE233" s="236"/>
      <c r="AF233" s="328"/>
      <c r="AG233" s="329"/>
      <c r="AH233" s="330"/>
      <c r="AI233" s="331"/>
      <c r="AJ233" s="332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 s="1" customFormat="1" ht="18" hidden="1" customHeight="1" thickBot="1">
      <c r="A234" s="738"/>
      <c r="B234" s="328"/>
      <c r="C234" s="329"/>
      <c r="D234" s="330"/>
      <c r="E234" s="331"/>
      <c r="F234" s="332"/>
      <c r="G234" s="348"/>
      <c r="H234" s="349"/>
      <c r="I234" s="350"/>
      <c r="J234" s="351"/>
      <c r="K234" s="352"/>
      <c r="L234" s="348"/>
      <c r="M234" s="349"/>
      <c r="N234" s="350"/>
      <c r="O234" s="351"/>
      <c r="P234" s="352"/>
      <c r="Q234" s="353"/>
      <c r="R234" s="354"/>
      <c r="S234" s="355"/>
      <c r="T234" s="354"/>
      <c r="U234" s="356"/>
      <c r="V234" s="357"/>
      <c r="W234" s="358"/>
      <c r="X234" s="359"/>
      <c r="Y234" s="358"/>
      <c r="Z234" s="360"/>
      <c r="AA234" s="357"/>
      <c r="AB234" s="358"/>
      <c r="AC234" s="359"/>
      <c r="AD234" s="358"/>
      <c r="AE234" s="360"/>
      <c r="AF234" s="328"/>
      <c r="AG234" s="329"/>
      <c r="AH234" s="330"/>
      <c r="AI234" s="331"/>
      <c r="AJ234" s="332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 s="1" customFormat="1" ht="18" hidden="1" customHeight="1">
      <c r="A235" s="738"/>
      <c r="B235" s="328"/>
      <c r="C235" s="329"/>
      <c r="D235" s="330"/>
      <c r="E235" s="331"/>
      <c r="F235" s="332"/>
      <c r="G235" s="348"/>
      <c r="H235" s="349"/>
      <c r="I235" s="350"/>
      <c r="J235" s="351"/>
      <c r="K235" s="352"/>
      <c r="L235" s="348"/>
      <c r="M235" s="349"/>
      <c r="N235" s="350"/>
      <c r="O235" s="351"/>
      <c r="P235" s="352"/>
      <c r="Q235" s="353"/>
      <c r="R235" s="354"/>
      <c r="S235" s="355"/>
      <c r="T235" s="354"/>
      <c r="U235" s="356"/>
      <c r="V235" s="357"/>
      <c r="W235" s="358"/>
      <c r="X235" s="359"/>
      <c r="Y235" s="358"/>
      <c r="Z235" s="360"/>
      <c r="AA235" s="357"/>
      <c r="AB235" s="358"/>
      <c r="AC235" s="359"/>
      <c r="AD235" s="358"/>
      <c r="AE235" s="360"/>
      <c r="AF235" s="328"/>
      <c r="AG235" s="329"/>
      <c r="AH235" s="330"/>
      <c r="AI235" s="331"/>
      <c r="AJ235" s="332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 s="1" customFormat="1" ht="18" hidden="1" customHeight="1">
      <c r="A236" s="738"/>
      <c r="B236" s="328"/>
      <c r="C236" s="329"/>
      <c r="D236" s="330"/>
      <c r="E236" s="331"/>
      <c r="F236" s="332"/>
      <c r="G236" s="348"/>
      <c r="H236" s="349"/>
      <c r="I236" s="350"/>
      <c r="J236" s="351"/>
      <c r="K236" s="352"/>
      <c r="L236" s="348"/>
      <c r="M236" s="349"/>
      <c r="N236" s="350"/>
      <c r="O236" s="351"/>
      <c r="P236" s="352"/>
      <c r="Q236" s="353"/>
      <c r="R236" s="202"/>
      <c r="S236" s="361"/>
      <c r="T236" s="202"/>
      <c r="U236" s="356"/>
      <c r="V236" s="357"/>
      <c r="W236" s="358"/>
      <c r="X236" s="359"/>
      <c r="Y236" s="358"/>
      <c r="Z236" s="360"/>
      <c r="AA236" s="357"/>
      <c r="AB236" s="358"/>
      <c r="AC236" s="359"/>
      <c r="AD236" s="358"/>
      <c r="AE236" s="360"/>
      <c r="AF236" s="328"/>
      <c r="AG236" s="329"/>
      <c r="AH236" s="330"/>
      <c r="AI236" s="331"/>
      <c r="AJ236" s="332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 ht="18.75" hidden="1" customHeight="1">
      <c r="A237" s="738"/>
      <c r="B237" s="328"/>
      <c r="C237" s="329"/>
      <c r="D237" s="330"/>
      <c r="E237" s="331"/>
      <c r="F237" s="332"/>
      <c r="G237" s="348"/>
      <c r="H237" s="349"/>
      <c r="I237" s="350"/>
      <c r="J237" s="351"/>
      <c r="K237" s="352"/>
      <c r="L237" s="348"/>
      <c r="M237" s="349"/>
      <c r="N237" s="350"/>
      <c r="O237" s="351"/>
      <c r="P237" s="352"/>
      <c r="Q237" s="353"/>
      <c r="R237" s="202"/>
      <c r="S237" s="361"/>
      <c r="T237" s="202"/>
      <c r="U237" s="356"/>
      <c r="V237" s="357"/>
      <c r="W237" s="358"/>
      <c r="X237" s="359"/>
      <c r="Y237" s="358"/>
      <c r="Z237" s="360"/>
      <c r="AA237" s="357"/>
      <c r="AB237" s="358"/>
      <c r="AC237" s="359"/>
      <c r="AD237" s="358"/>
      <c r="AE237" s="360"/>
      <c r="AF237" s="328"/>
      <c r="AG237" s="329"/>
      <c r="AH237" s="330"/>
      <c r="AI237" s="331"/>
      <c r="AJ237" s="332"/>
    </row>
    <row r="238" spans="1:94" ht="18.75" hidden="1" customHeight="1">
      <c r="A238" s="738"/>
      <c r="B238" s="328"/>
      <c r="C238" s="329"/>
      <c r="D238" s="330"/>
      <c r="E238" s="331"/>
      <c r="F238" s="332"/>
      <c r="G238" s="348"/>
      <c r="H238" s="349"/>
      <c r="I238" s="350"/>
      <c r="J238" s="351"/>
      <c r="K238" s="352"/>
      <c r="L238" s="348"/>
      <c r="M238" s="349"/>
      <c r="N238" s="350"/>
      <c r="O238" s="351"/>
      <c r="P238" s="352"/>
      <c r="Q238" s="353"/>
      <c r="R238" s="202"/>
      <c r="S238" s="361"/>
      <c r="T238" s="202"/>
      <c r="U238" s="356"/>
      <c r="V238" s="357"/>
      <c r="W238" s="358"/>
      <c r="X238" s="359"/>
      <c r="Y238" s="358"/>
      <c r="Z238" s="360"/>
      <c r="AA238" s="357"/>
      <c r="AB238" s="358"/>
      <c r="AC238" s="359"/>
      <c r="AD238" s="358"/>
      <c r="AE238" s="360"/>
      <c r="AF238" s="328"/>
      <c r="AG238" s="329"/>
      <c r="AH238" s="330"/>
      <c r="AI238" s="331"/>
      <c r="AJ238" s="332"/>
    </row>
    <row r="239" spans="1:94" ht="18.75" hidden="1" customHeight="1">
      <c r="A239" s="738"/>
      <c r="B239" s="328"/>
      <c r="C239" s="329"/>
      <c r="D239" s="330"/>
      <c r="E239" s="331"/>
      <c r="F239" s="332"/>
      <c r="G239" s="348"/>
      <c r="H239" s="349"/>
      <c r="I239" s="350"/>
      <c r="J239" s="351"/>
      <c r="K239" s="352"/>
      <c r="L239" s="348"/>
      <c r="M239" s="349"/>
      <c r="N239" s="350"/>
      <c r="O239" s="351"/>
      <c r="P239" s="352"/>
      <c r="Q239" s="353"/>
      <c r="R239" s="202"/>
      <c r="S239" s="361"/>
      <c r="T239" s="202"/>
      <c r="U239" s="356"/>
      <c r="V239" s="357"/>
      <c r="W239" s="358"/>
      <c r="X239" s="359"/>
      <c r="Y239" s="358"/>
      <c r="Z239" s="360"/>
      <c r="AA239" s="357"/>
      <c r="AB239" s="358"/>
      <c r="AC239" s="359"/>
      <c r="AD239" s="358"/>
      <c r="AE239" s="360"/>
      <c r="AF239" s="328"/>
      <c r="AG239" s="329"/>
      <c r="AH239" s="330"/>
      <c r="AI239" s="331"/>
      <c r="AJ239" s="332"/>
    </row>
    <row r="240" spans="1:94" ht="18.75" hidden="1" customHeight="1">
      <c r="A240" s="738"/>
      <c r="B240" s="328"/>
      <c r="C240" s="329"/>
      <c r="D240" s="330"/>
      <c r="E240" s="331"/>
      <c r="F240" s="332"/>
      <c r="G240" s="348"/>
      <c r="H240" s="349"/>
      <c r="I240" s="350"/>
      <c r="J240" s="351"/>
      <c r="K240" s="352"/>
      <c r="L240" s="348"/>
      <c r="M240" s="349"/>
      <c r="N240" s="350"/>
      <c r="O240" s="351"/>
      <c r="P240" s="352"/>
      <c r="Q240" s="353"/>
      <c r="R240" s="202"/>
      <c r="S240" s="361"/>
      <c r="T240" s="202"/>
      <c r="U240" s="356"/>
      <c r="V240" s="357"/>
      <c r="W240" s="358"/>
      <c r="X240" s="359"/>
      <c r="Y240" s="358"/>
      <c r="Z240" s="360"/>
      <c r="AA240" s="357"/>
      <c r="AB240" s="358"/>
      <c r="AC240" s="359"/>
      <c r="AD240" s="358"/>
      <c r="AE240" s="360"/>
      <c r="AF240" s="328"/>
      <c r="AG240" s="329"/>
      <c r="AH240" s="330"/>
      <c r="AI240" s="331"/>
      <c r="AJ240" s="332"/>
    </row>
    <row r="241" spans="1:94" ht="18.75" hidden="1" customHeight="1">
      <c r="A241" s="738"/>
      <c r="B241" s="328"/>
      <c r="C241" s="329"/>
      <c r="D241" s="330"/>
      <c r="E241" s="331"/>
      <c r="F241" s="332"/>
      <c r="G241" s="348"/>
      <c r="H241" s="349"/>
      <c r="I241" s="350"/>
      <c r="J241" s="351"/>
      <c r="K241" s="352"/>
      <c r="L241" s="348"/>
      <c r="M241" s="349"/>
      <c r="N241" s="350"/>
      <c r="O241" s="351"/>
      <c r="P241" s="352"/>
      <c r="Q241" s="353"/>
      <c r="R241" s="202"/>
      <c r="S241" s="361"/>
      <c r="T241" s="202"/>
      <c r="U241" s="356"/>
      <c r="V241" s="357"/>
      <c r="W241" s="358"/>
      <c r="X241" s="359"/>
      <c r="Y241" s="358"/>
      <c r="Z241" s="360"/>
      <c r="AA241" s="357"/>
      <c r="AB241" s="358"/>
      <c r="AC241" s="359"/>
      <c r="AD241" s="358"/>
      <c r="AE241" s="360"/>
      <c r="AF241" s="328"/>
      <c r="AG241" s="329"/>
      <c r="AH241" s="330"/>
      <c r="AI241" s="331"/>
      <c r="AJ241" s="332"/>
    </row>
    <row r="242" spans="1:94" ht="18.75" hidden="1" customHeight="1" thickBot="1">
      <c r="A242" s="738"/>
      <c r="B242" s="328"/>
      <c r="C242" s="329"/>
      <c r="D242" s="330"/>
      <c r="E242" s="331"/>
      <c r="F242" s="332"/>
      <c r="G242" s="348"/>
      <c r="H242" s="349"/>
      <c r="I242" s="350"/>
      <c r="J242" s="351"/>
      <c r="K242" s="352"/>
      <c r="L242" s="348"/>
      <c r="M242" s="349"/>
      <c r="N242" s="350"/>
      <c r="O242" s="351"/>
      <c r="P242" s="352"/>
      <c r="Q242" s="353"/>
      <c r="R242" s="202"/>
      <c r="S242" s="361"/>
      <c r="T242" s="202"/>
      <c r="U242" s="356"/>
      <c r="V242" s="357"/>
      <c r="W242" s="358"/>
      <c r="X242" s="359"/>
      <c r="Y242" s="358"/>
      <c r="Z242" s="360"/>
      <c r="AA242" s="357"/>
      <c r="AB242" s="358"/>
      <c r="AC242" s="359"/>
      <c r="AD242" s="358"/>
      <c r="AE242" s="360"/>
      <c r="AF242" s="328"/>
      <c r="AG242" s="329"/>
      <c r="AH242" s="330"/>
      <c r="AI242" s="331"/>
      <c r="AJ242" s="332"/>
    </row>
    <row r="243" spans="1:94" ht="18.75" hidden="1" customHeight="1">
      <c r="A243" s="738"/>
      <c r="B243" s="328"/>
      <c r="C243" s="329"/>
      <c r="D243" s="330"/>
      <c r="E243" s="331"/>
      <c r="F243" s="332"/>
      <c r="G243" s="348"/>
      <c r="H243" s="349"/>
      <c r="I243" s="350"/>
      <c r="J243" s="351"/>
      <c r="K243" s="352"/>
      <c r="L243" s="348"/>
      <c r="M243" s="349"/>
      <c r="N243" s="350"/>
      <c r="O243" s="351"/>
      <c r="P243" s="352"/>
      <c r="Q243" s="353"/>
      <c r="R243" s="202"/>
      <c r="S243" s="361"/>
      <c r="T243" s="202"/>
      <c r="U243" s="356"/>
      <c r="V243" s="357"/>
      <c r="W243" s="358"/>
      <c r="X243" s="359"/>
      <c r="Y243" s="358"/>
      <c r="Z243" s="360"/>
      <c r="AA243" s="357"/>
      <c r="AB243" s="358"/>
      <c r="AC243" s="359"/>
      <c r="AD243" s="358"/>
      <c r="AE243" s="360"/>
      <c r="AF243" s="328"/>
      <c r="AG243" s="329"/>
      <c r="AH243" s="330"/>
      <c r="AI243" s="331"/>
      <c r="AJ243" s="332"/>
    </row>
    <row r="244" spans="1:94" ht="18.75" hidden="1" customHeight="1">
      <c r="A244" s="738"/>
      <c r="B244" s="337"/>
      <c r="C244" s="338"/>
      <c r="D244" s="339"/>
      <c r="E244" s="339"/>
      <c r="F244" s="340"/>
      <c r="G244" s="362"/>
      <c r="H244" s="363"/>
      <c r="I244" s="364"/>
      <c r="J244" s="364"/>
      <c r="K244" s="365"/>
      <c r="L244" s="362"/>
      <c r="M244" s="363"/>
      <c r="N244" s="364"/>
      <c r="O244" s="364"/>
      <c r="P244" s="365"/>
      <c r="Q244" s="366"/>
      <c r="R244" s="367"/>
      <c r="S244" s="367"/>
      <c r="T244" s="367"/>
      <c r="U244" s="368"/>
      <c r="V244" s="369"/>
      <c r="W244" s="370"/>
      <c r="X244" s="370"/>
      <c r="Y244" s="370"/>
      <c r="Z244" s="371"/>
      <c r="AA244" s="369"/>
      <c r="AB244" s="370"/>
      <c r="AC244" s="370"/>
      <c r="AD244" s="370"/>
      <c r="AE244" s="371"/>
      <c r="AF244" s="337"/>
      <c r="AG244" s="338"/>
      <c r="AH244" s="339"/>
      <c r="AI244" s="339"/>
      <c r="AJ244" s="340"/>
    </row>
    <row r="245" spans="1:94" ht="18.75" hidden="1" customHeight="1" thickBot="1">
      <c r="A245" s="760"/>
      <c r="B245" s="711" t="s">
        <v>108</v>
      </c>
      <c r="C245" s="712"/>
      <c r="D245" s="719"/>
      <c r="E245" s="712"/>
      <c r="F245" s="341" t="s">
        <v>64</v>
      </c>
      <c r="G245" s="764"/>
      <c r="H245" s="765"/>
      <c r="I245" s="766"/>
      <c r="J245" s="765"/>
      <c r="K245" s="372"/>
      <c r="L245" s="764"/>
      <c r="M245" s="765"/>
      <c r="N245" s="766"/>
      <c r="O245" s="765"/>
      <c r="P245" s="372"/>
      <c r="Q245" s="710"/>
      <c r="R245" s="709"/>
      <c r="S245" s="708"/>
      <c r="T245" s="709"/>
      <c r="U245" s="373"/>
      <c r="V245" s="710"/>
      <c r="W245" s="709"/>
      <c r="X245" s="708"/>
      <c r="Y245" s="709"/>
      <c r="Z245" s="374"/>
      <c r="AA245" s="710"/>
      <c r="AB245" s="709"/>
      <c r="AC245" s="708"/>
      <c r="AD245" s="709"/>
      <c r="AE245" s="374"/>
      <c r="AF245" s="711"/>
      <c r="AG245" s="712"/>
      <c r="AH245" s="719"/>
      <c r="AI245" s="712"/>
      <c r="AJ245" s="341"/>
    </row>
    <row r="246" spans="1:94" customFormat="1" ht="18" customHeight="1">
      <c r="A246" s="690" t="s">
        <v>110</v>
      </c>
      <c r="B246" s="698" t="s">
        <v>25</v>
      </c>
      <c r="C246" s="699"/>
      <c r="D246" s="273" t="s">
        <v>111</v>
      </c>
      <c r="E246" s="700" t="s">
        <v>112</v>
      </c>
      <c r="F246" s="701"/>
      <c r="G246" s="698" t="s">
        <v>25</v>
      </c>
      <c r="H246" s="699"/>
      <c r="I246" s="273" t="s">
        <v>111</v>
      </c>
      <c r="J246" s="700" t="s">
        <v>112</v>
      </c>
      <c r="K246" s="701"/>
      <c r="L246" s="698" t="s">
        <v>25</v>
      </c>
      <c r="M246" s="699"/>
      <c r="N246" s="273" t="s">
        <v>111</v>
      </c>
      <c r="O246" s="700" t="s">
        <v>112</v>
      </c>
      <c r="P246" s="701"/>
      <c r="Q246" s="698" t="s">
        <v>25</v>
      </c>
      <c r="R246" s="699"/>
      <c r="S246" s="273" t="s">
        <v>111</v>
      </c>
      <c r="T246" s="700" t="s">
        <v>112</v>
      </c>
      <c r="U246" s="701"/>
      <c r="V246" s="698" t="s">
        <v>25</v>
      </c>
      <c r="W246" s="699"/>
      <c r="X246" s="273" t="s">
        <v>111</v>
      </c>
      <c r="Y246" s="700" t="s">
        <v>112</v>
      </c>
      <c r="Z246" s="701"/>
      <c r="AA246" s="698" t="s">
        <v>25</v>
      </c>
      <c r="AB246" s="699"/>
      <c r="AC246" s="273" t="s">
        <v>111</v>
      </c>
      <c r="AD246" s="700" t="s">
        <v>112</v>
      </c>
      <c r="AE246" s="701"/>
      <c r="AF246" s="698" t="s">
        <v>25</v>
      </c>
      <c r="AG246" s="699"/>
      <c r="AH246" s="273" t="s">
        <v>111</v>
      </c>
      <c r="AI246" s="700" t="s">
        <v>112</v>
      </c>
      <c r="AJ246" s="701"/>
    </row>
    <row r="247" spans="1:94" customFormat="1" ht="18" customHeight="1">
      <c r="A247" s="691"/>
      <c r="B247" s="696"/>
      <c r="C247" s="697"/>
      <c r="D247" s="274"/>
      <c r="E247" s="675"/>
      <c r="F247" s="676"/>
      <c r="G247" s="696">
        <f>I247*70+J247*75+G249*25+J249*45+RIGHT(I249,LEN(I249)-FIND("/",I249))*60+LEFT(I249,FIND("/",I249)-1)*120</f>
        <v>0</v>
      </c>
      <c r="H247" s="697"/>
      <c r="I247" s="274">
        <f>$BE$1</f>
        <v>0</v>
      </c>
      <c r="J247" s="675">
        <f>$BF$1</f>
        <v>0</v>
      </c>
      <c r="K247" s="676"/>
      <c r="L247" s="696">
        <f>N247*70+O247*75+L249*25+O249*45+RIGHT(N249,LEN(N249)-FIND("/",N249))*60+LEFT(N249,FIND("/",N249)-1)*120</f>
        <v>0</v>
      </c>
      <c r="M247" s="697"/>
      <c r="N247" s="274">
        <f>$BK$1</f>
        <v>0</v>
      </c>
      <c r="O247" s="675">
        <f>$BL$1</f>
        <v>0</v>
      </c>
      <c r="P247" s="676"/>
      <c r="Q247" s="696">
        <f>S247*70+T247*75+Q249*25+T249*45+RIGHT(S249,LEN(S249)-FIND("/",S249))*60+LEFT(S249,FIND("/",S249)-1)*120</f>
        <v>0</v>
      </c>
      <c r="R247" s="697"/>
      <c r="S247" s="274">
        <f>$BQ$1</f>
        <v>0</v>
      </c>
      <c r="T247" s="675">
        <f>$BR$1</f>
        <v>0</v>
      </c>
      <c r="U247" s="676"/>
      <c r="V247" s="696">
        <f>X247*70+Y247*75+V249*25+Y249*45+RIGHT(X249,LEN(X249)-FIND("/",X249))*60+LEFT(X249,FIND("/",X249)-1)*120</f>
        <v>0</v>
      </c>
      <c r="W247" s="697"/>
      <c r="X247" s="274">
        <f>$BW$1</f>
        <v>0</v>
      </c>
      <c r="Y247" s="675">
        <f>$BX$1</f>
        <v>0</v>
      </c>
      <c r="Z247" s="676"/>
      <c r="AA247" s="696">
        <f>AC247*70+AD247*75+AA249*25+AD249*45+RIGHT(AC249,LEN(AC249)-FIND("/",AC249))*60+LEFT(AC249,FIND("/",AC249)-1)*120</f>
        <v>0</v>
      </c>
      <c r="AB247" s="697"/>
      <c r="AC247" s="274">
        <f>$CC$1</f>
        <v>0</v>
      </c>
      <c r="AD247" s="675">
        <f>$CD$1</f>
        <v>0</v>
      </c>
      <c r="AE247" s="676"/>
      <c r="AF247" s="696">
        <f>AH247*70+AI247*75+AF249*25+AI249*45+RIGHT(AH249,LEN(AH249)-FIND("/",AH249))*60+LEFT(AH249,FIND("/",AH249)-1)*120</f>
        <v>0</v>
      </c>
      <c r="AG247" s="697"/>
      <c r="AH247" s="274">
        <f>$CI$1</f>
        <v>0</v>
      </c>
      <c r="AI247" s="675">
        <f>$CJ$1</f>
        <v>0</v>
      </c>
      <c r="AJ247" s="676"/>
    </row>
    <row r="248" spans="1:94" customFormat="1" ht="18" customHeight="1">
      <c r="A248" s="691"/>
      <c r="B248" s="695" t="s">
        <v>23</v>
      </c>
      <c r="C248" s="674"/>
      <c r="D248" s="275" t="s">
        <v>113</v>
      </c>
      <c r="E248" s="693" t="s">
        <v>114</v>
      </c>
      <c r="F248" s="694"/>
      <c r="G248" s="695" t="s">
        <v>23</v>
      </c>
      <c r="H248" s="674"/>
      <c r="I248" s="275" t="s">
        <v>113</v>
      </c>
      <c r="J248" s="693" t="s">
        <v>114</v>
      </c>
      <c r="K248" s="694"/>
      <c r="L248" s="695" t="s">
        <v>23</v>
      </c>
      <c r="M248" s="674"/>
      <c r="N248" s="275" t="s">
        <v>113</v>
      </c>
      <c r="O248" s="693" t="s">
        <v>114</v>
      </c>
      <c r="P248" s="694"/>
      <c r="Q248" s="695" t="s">
        <v>23</v>
      </c>
      <c r="R248" s="674"/>
      <c r="S248" s="275" t="s">
        <v>113</v>
      </c>
      <c r="T248" s="693" t="s">
        <v>114</v>
      </c>
      <c r="U248" s="694"/>
      <c r="V248" s="695" t="s">
        <v>23</v>
      </c>
      <c r="W248" s="674"/>
      <c r="X248" s="275" t="s">
        <v>113</v>
      </c>
      <c r="Y248" s="693" t="s">
        <v>114</v>
      </c>
      <c r="Z248" s="694"/>
      <c r="AA248" s="695" t="s">
        <v>23</v>
      </c>
      <c r="AB248" s="674"/>
      <c r="AC248" s="275" t="s">
        <v>113</v>
      </c>
      <c r="AD248" s="693" t="s">
        <v>114</v>
      </c>
      <c r="AE248" s="694"/>
      <c r="AF248" s="695" t="s">
        <v>23</v>
      </c>
      <c r="AG248" s="674"/>
      <c r="AH248" s="275" t="s">
        <v>113</v>
      </c>
      <c r="AI248" s="693" t="s">
        <v>114</v>
      </c>
      <c r="AJ248" s="694"/>
    </row>
    <row r="249" spans="1:94" customFormat="1" ht="18" customHeight="1">
      <c r="A249" s="691"/>
      <c r="B249" s="695"/>
      <c r="C249" s="674"/>
      <c r="D249" s="274"/>
      <c r="E249" s="675"/>
      <c r="F249" s="676"/>
      <c r="G249" s="673">
        <f>$BG$1</f>
        <v>0</v>
      </c>
      <c r="H249" s="674"/>
      <c r="I249" s="274" t="str">
        <f>ROUND($BJ$1,1)&amp;+"/"&amp;+ROUND($BI$1,1)</f>
        <v>0/0</v>
      </c>
      <c r="J249" s="675"/>
      <c r="K249" s="676"/>
      <c r="L249" s="673">
        <f>$BM$1</f>
        <v>0</v>
      </c>
      <c r="M249" s="674"/>
      <c r="N249" s="274" t="str">
        <f>ROUND($BP$1,1)&amp;+"/"&amp;+ROUND($BO$1,1)</f>
        <v>0/0</v>
      </c>
      <c r="O249" s="675"/>
      <c r="P249" s="676"/>
      <c r="Q249" s="673">
        <f>$BS$1</f>
        <v>0</v>
      </c>
      <c r="R249" s="674"/>
      <c r="S249" s="274" t="str">
        <f>ROUND($BV$1,1)&amp;+"/"&amp;+ROUND($BU$1,1)</f>
        <v>0/0</v>
      </c>
      <c r="T249" s="675"/>
      <c r="U249" s="676"/>
      <c r="V249" s="673">
        <f>$BY$1</f>
        <v>0</v>
      </c>
      <c r="W249" s="674"/>
      <c r="X249" s="274" t="str">
        <f>ROUND($CB$1,1)&amp;+"/"&amp;+ROUND($CA$1,1)</f>
        <v>0/0</v>
      </c>
      <c r="Y249" s="675"/>
      <c r="Z249" s="676"/>
      <c r="AA249" s="673">
        <f>$CE$1</f>
        <v>0</v>
      </c>
      <c r="AB249" s="674"/>
      <c r="AC249" s="274" t="str">
        <f>ROUND($CH$1,1)&amp;+"/"&amp;+ROUND($CG$1,1)</f>
        <v>0/0</v>
      </c>
      <c r="AD249" s="675"/>
      <c r="AE249" s="676"/>
      <c r="AF249" s="673">
        <f>$CK$1</f>
        <v>0</v>
      </c>
      <c r="AG249" s="674"/>
      <c r="AH249" s="274" t="str">
        <f>ROUND($CN$1,1)&amp;+"/"&amp;+ROUND($CM$1,1)</f>
        <v>0/0</v>
      </c>
      <c r="AI249" s="675"/>
      <c r="AJ249" s="676"/>
    </row>
    <row r="250" spans="1:94" customFormat="1" ht="18" customHeight="1">
      <c r="A250" s="691"/>
      <c r="B250" s="677" t="s">
        <v>115</v>
      </c>
      <c r="C250" s="678"/>
      <c r="D250" s="276" t="s">
        <v>116</v>
      </c>
      <c r="E250" s="688" t="s">
        <v>117</v>
      </c>
      <c r="F250" s="689"/>
      <c r="G250" s="677" t="s">
        <v>115</v>
      </c>
      <c r="H250" s="678"/>
      <c r="I250" s="276" t="s">
        <v>116</v>
      </c>
      <c r="J250" s="688" t="s">
        <v>117</v>
      </c>
      <c r="K250" s="689"/>
      <c r="L250" s="677" t="s">
        <v>115</v>
      </c>
      <c r="M250" s="678"/>
      <c r="N250" s="276" t="s">
        <v>116</v>
      </c>
      <c r="O250" s="688" t="s">
        <v>117</v>
      </c>
      <c r="P250" s="689"/>
      <c r="Q250" s="677" t="s">
        <v>115</v>
      </c>
      <c r="R250" s="678"/>
      <c r="S250" s="276" t="s">
        <v>116</v>
      </c>
      <c r="T250" s="688" t="s">
        <v>117</v>
      </c>
      <c r="U250" s="689"/>
      <c r="V250" s="677" t="s">
        <v>115</v>
      </c>
      <c r="W250" s="678"/>
      <c r="X250" s="276" t="s">
        <v>116</v>
      </c>
      <c r="Y250" s="688" t="s">
        <v>117</v>
      </c>
      <c r="Z250" s="689"/>
      <c r="AA250" s="677" t="s">
        <v>115</v>
      </c>
      <c r="AB250" s="678"/>
      <c r="AC250" s="276" t="s">
        <v>116</v>
      </c>
      <c r="AD250" s="688" t="s">
        <v>117</v>
      </c>
      <c r="AE250" s="689"/>
      <c r="AF250" s="677" t="s">
        <v>115</v>
      </c>
      <c r="AG250" s="678"/>
      <c r="AH250" s="276" t="s">
        <v>116</v>
      </c>
      <c r="AI250" s="688" t="s">
        <v>117</v>
      </c>
      <c r="AJ250" s="689"/>
    </row>
    <row r="251" spans="1:94" customFormat="1" ht="18" customHeight="1" thickBot="1">
      <c r="A251" s="692"/>
      <c r="B251" s="679"/>
      <c r="C251" s="680"/>
      <c r="D251" s="277"/>
      <c r="E251" s="685"/>
      <c r="F251" s="686"/>
      <c r="G251" s="679">
        <f>I247*2+J247*7+G249*1+LEFT(I249,FIND("/",I249)-1)*8</f>
        <v>0</v>
      </c>
      <c r="H251" s="680"/>
      <c r="I251" s="277">
        <f>LEFT(I249,FIND("/",I249)-1)*8+J247*5+J249*5</f>
        <v>0</v>
      </c>
      <c r="J251" s="685">
        <f>LEFT(I249,FIND("/",I249)-1)*12+I247*15+G249*5+RIGHT(I249,LEN(I249)-FIND("/",I249))*15</f>
        <v>0</v>
      </c>
      <c r="K251" s="686"/>
      <c r="L251" s="679">
        <f>N247*2+O247*7+L249*1+LEFT(N249,FIND("/",N249)-1)*8</f>
        <v>0</v>
      </c>
      <c r="M251" s="680"/>
      <c r="N251" s="277">
        <f>LEFT(N249,FIND("/",N249)-1)*8+O247*5+O249*5</f>
        <v>0</v>
      </c>
      <c r="O251" s="685">
        <f>LEFT(N249,FIND("/",N249)-1)*12+N247*15+L249*5+RIGHT(N249,LEN(N249)-FIND("/",N249))*15</f>
        <v>0</v>
      </c>
      <c r="P251" s="686"/>
      <c r="Q251" s="679">
        <f>S247*2+T247*7+Q249*1+LEFT(S249,FIND("/",S249)-1)*8</f>
        <v>0</v>
      </c>
      <c r="R251" s="680"/>
      <c r="S251" s="277">
        <f>LEFT(S249,FIND("/",S249)-1)*8+T247*5+T249*5</f>
        <v>0</v>
      </c>
      <c r="T251" s="685">
        <f>LEFT(S249,FIND("/",S249)-1)*12+S247*15+Q249*5+RIGHT(S249,LEN(S249)-FIND("/",S249))*15</f>
        <v>0</v>
      </c>
      <c r="U251" s="686"/>
      <c r="V251" s="679">
        <f>X247*2+Y247*7+V249*1+LEFT(X249,FIND("/",X249)-1)*8</f>
        <v>0</v>
      </c>
      <c r="W251" s="680"/>
      <c r="X251" s="277">
        <f>LEFT(X249,FIND("/",X249)-1)*8+Y247*5+Y249*5</f>
        <v>0</v>
      </c>
      <c r="Y251" s="685">
        <f>LEFT(X249,FIND("/",X249)-1)*12+X247*15+V249*5+RIGHT(X249,LEN(X249)-FIND("/",X249))*15</f>
        <v>0</v>
      </c>
      <c r="Z251" s="686"/>
      <c r="AA251" s="679">
        <f>AC247*2+AD247*7+AA249*1+LEFT(AC249,FIND("/",AC249)-1)*8</f>
        <v>0</v>
      </c>
      <c r="AB251" s="680"/>
      <c r="AC251" s="277">
        <f>LEFT(AC249,FIND("/",AC249)-1)*8+AD247*5+AD249*5</f>
        <v>0</v>
      </c>
      <c r="AD251" s="685">
        <f>LEFT(AC249,FIND("/",AC249)-1)*12+AC247*15+AA249*5+RIGHT(AC249,LEN(AC249)-FIND("/",AC249))*15</f>
        <v>0</v>
      </c>
      <c r="AE251" s="686"/>
      <c r="AF251" s="679">
        <f>AH247*2+AI247*7+AF249*1+LEFT(AH249,FIND("/",AH249)-1)*8</f>
        <v>0</v>
      </c>
      <c r="AG251" s="680"/>
      <c r="AH251" s="277">
        <f>LEFT(AH249,FIND("/",AH249)-1)*8+AI247*5+AI249*5</f>
        <v>0</v>
      </c>
      <c r="AI251" s="685">
        <f>LEFT(AH249,FIND("/",AH249)-1)*12+AH247*15+AF249*5+RIGHT(AH249,LEN(AH249)-FIND("/",AH249))*15</f>
        <v>0</v>
      </c>
      <c r="AJ251" s="686"/>
    </row>
    <row r="252" spans="1:94" s="1" customFormat="1" ht="18" customHeight="1">
      <c r="A252" s="684" t="s">
        <v>36</v>
      </c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  <c r="AE252" s="684"/>
      <c r="AF252" s="161"/>
      <c r="AG252" s="161"/>
      <c r="AH252" s="161"/>
      <c r="AI252" s="161"/>
      <c r="AJ252" s="161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 s="1" customFormat="1" ht="18" customHeight="1">
      <c r="A253" s="687" t="s">
        <v>37</v>
      </c>
      <c r="B253" s="687"/>
      <c r="C253" s="687"/>
      <c r="D253" s="687"/>
      <c r="E253" s="687"/>
      <c r="F253" s="687"/>
      <c r="G253" s="687"/>
      <c r="H253" s="687"/>
      <c r="I253" s="687"/>
      <c r="J253" s="687"/>
      <c r="K253" s="687"/>
      <c r="L253" s="687"/>
      <c r="M253" s="687"/>
      <c r="N253" s="687"/>
      <c r="O253" s="687"/>
      <c r="P253" s="687"/>
      <c r="Q253" s="687"/>
      <c r="R253" s="687"/>
      <c r="S253" s="687"/>
      <c r="T253" s="687"/>
      <c r="U253" s="687"/>
      <c r="V253" s="687"/>
      <c r="W253" s="687"/>
      <c r="X253" s="687"/>
      <c r="Y253" s="687"/>
      <c r="Z253" s="687"/>
      <c r="AA253" s="687"/>
      <c r="AB253" s="687"/>
      <c r="AC253" s="687"/>
      <c r="AD253" s="687"/>
      <c r="AE253" s="687"/>
      <c r="AF253" s="161"/>
      <c r="AG253" s="161"/>
      <c r="AH253" s="161"/>
      <c r="AI253" s="161"/>
      <c r="AJ253" s="161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 ht="19.5">
      <c r="A254" s="683" t="s">
        <v>118</v>
      </c>
      <c r="B254" s="683"/>
      <c r="C254" s="683"/>
      <c r="D254" s="683"/>
      <c r="E254" s="683"/>
      <c r="F254" s="683"/>
      <c r="G254" s="683"/>
      <c r="H254" s="683"/>
      <c r="I254" s="683"/>
      <c r="J254" s="683"/>
      <c r="K254" s="683"/>
      <c r="L254" s="683"/>
      <c r="M254" s="683"/>
      <c r="N254" s="683"/>
      <c r="O254" s="683"/>
      <c r="P254" s="683"/>
      <c r="Q254" s="683"/>
      <c r="R254" s="683"/>
      <c r="S254" s="683"/>
      <c r="T254" s="683"/>
      <c r="U254" s="683"/>
      <c r="V254" s="683"/>
      <c r="W254" s="683"/>
      <c r="X254" s="683"/>
      <c r="Y254" s="683"/>
      <c r="Z254" s="683"/>
      <c r="AA254" s="683"/>
      <c r="AB254" s="683"/>
      <c r="AC254" s="683"/>
      <c r="AD254" s="683"/>
      <c r="AE254" s="683"/>
      <c r="AF254" s="683"/>
      <c r="AG254" s="683"/>
      <c r="AH254" s="683"/>
      <c r="AI254" s="683"/>
      <c r="AJ254" s="683"/>
    </row>
    <row r="255" spans="1:94" ht="16.149999999999999" customHeight="1">
      <c r="A255" s="682"/>
      <c r="B255" s="682"/>
      <c r="C255" s="682"/>
      <c r="D255" s="682"/>
      <c r="E255" s="682"/>
      <c r="F255" s="682"/>
      <c r="G255" s="682"/>
      <c r="H255" s="682"/>
      <c r="I255" s="682"/>
      <c r="J255" s="682"/>
      <c r="K255" s="682"/>
      <c r="L255" s="682"/>
      <c r="M255" s="682"/>
      <c r="N255" s="682"/>
      <c r="O255" s="682"/>
      <c r="P255" s="682"/>
      <c r="Q255" s="682"/>
      <c r="R255" s="682"/>
      <c r="S255" s="682"/>
      <c r="T255" s="682"/>
      <c r="U255" s="682"/>
      <c r="V255" s="682"/>
      <c r="W255" s="682"/>
      <c r="X255" s="682"/>
      <c r="Y255" s="682"/>
      <c r="Z255" s="682"/>
      <c r="AA255" s="682"/>
      <c r="AB255" s="682"/>
      <c r="AC255" s="682"/>
      <c r="AD255" s="682"/>
      <c r="AE255" s="682"/>
      <c r="AF255" s="682"/>
      <c r="AG255" s="682"/>
      <c r="AH255" s="682"/>
      <c r="AI255" s="682"/>
      <c r="AJ255" s="682"/>
    </row>
    <row r="256" spans="1:94">
      <c r="A256" s="681"/>
      <c r="B256" s="681"/>
      <c r="C256" s="681"/>
      <c r="D256" s="681"/>
      <c r="E256" s="681"/>
      <c r="F256" s="681"/>
      <c r="G256" s="681"/>
      <c r="H256" s="681"/>
      <c r="I256" s="681"/>
      <c r="J256" s="681"/>
      <c r="K256" s="681"/>
      <c r="L256" s="681"/>
      <c r="M256" s="681"/>
      <c r="N256" s="681"/>
      <c r="O256" s="681"/>
      <c r="P256" s="681"/>
      <c r="Q256" s="681"/>
      <c r="R256" s="681"/>
      <c r="S256" s="681"/>
      <c r="T256" s="681"/>
      <c r="U256" s="681"/>
      <c r="V256" s="681"/>
      <c r="W256" s="681"/>
      <c r="X256" s="681"/>
      <c r="Y256" s="681"/>
      <c r="Z256" s="681"/>
      <c r="AA256" s="681"/>
      <c r="AB256" s="681"/>
      <c r="AC256" s="681"/>
      <c r="AD256" s="681"/>
      <c r="AE256" s="681"/>
      <c r="AF256" s="681"/>
      <c r="AG256" s="681"/>
      <c r="AH256" s="681"/>
      <c r="AI256" s="681"/>
      <c r="AJ256" s="681"/>
    </row>
    <row r="257" spans="1:36">
      <c r="A257" s="681"/>
      <c r="B257" s="681"/>
      <c r="C257" s="681"/>
      <c r="D257" s="681"/>
      <c r="E257" s="681"/>
      <c r="F257" s="681"/>
      <c r="G257" s="681"/>
      <c r="H257" s="681"/>
      <c r="I257" s="681"/>
      <c r="J257" s="681"/>
      <c r="K257" s="681"/>
      <c r="L257" s="681"/>
      <c r="M257" s="681"/>
      <c r="N257" s="681"/>
      <c r="O257" s="681"/>
      <c r="P257" s="681"/>
      <c r="Q257" s="681"/>
      <c r="R257" s="681"/>
      <c r="S257" s="681"/>
      <c r="T257" s="681"/>
      <c r="U257" s="681"/>
      <c r="V257" s="681"/>
      <c r="W257" s="681"/>
      <c r="X257" s="681"/>
      <c r="Y257" s="681"/>
      <c r="Z257" s="681"/>
      <c r="AA257" s="681"/>
      <c r="AB257" s="681"/>
      <c r="AC257" s="681"/>
      <c r="AD257" s="681"/>
      <c r="AE257" s="681"/>
      <c r="AF257" s="681"/>
      <c r="AG257" s="681"/>
      <c r="AH257" s="681"/>
      <c r="AI257" s="681"/>
      <c r="AJ257" s="681"/>
    </row>
    <row r="258" spans="1:36">
      <c r="J258" s="278"/>
      <c r="O258" s="278"/>
      <c r="T258" s="278"/>
      <c r="Y258" s="278"/>
      <c r="AD258" s="278"/>
      <c r="AF258" s="59"/>
      <c r="AG258" s="59"/>
      <c r="AH258" s="59"/>
      <c r="AI258" s="59"/>
      <c r="AJ258" s="59"/>
    </row>
    <row r="259" spans="1:36">
      <c r="J259" s="278"/>
      <c r="O259" s="278"/>
      <c r="T259" s="278"/>
      <c r="Y259" s="278"/>
      <c r="AD259" s="278"/>
      <c r="AF259" s="59"/>
      <c r="AG259" s="59"/>
      <c r="AH259" s="59"/>
      <c r="AI259" s="59"/>
      <c r="AJ259" s="59"/>
    </row>
    <row r="260" spans="1:36" ht="18" customHeight="1">
      <c r="S260"/>
      <c r="T260"/>
      <c r="U260"/>
      <c r="V260"/>
      <c r="W260"/>
      <c r="X260"/>
      <c r="Y260"/>
      <c r="Z260"/>
      <c r="AA260"/>
      <c r="AB260"/>
      <c r="AF260" s="59"/>
      <c r="AG260" s="59"/>
      <c r="AH260" s="59"/>
      <c r="AI260" s="59"/>
      <c r="AJ260" s="59"/>
    </row>
    <row r="261" spans="1:36">
      <c r="S261"/>
      <c r="T261"/>
      <c r="U261"/>
      <c r="V261"/>
      <c r="W261"/>
      <c r="X261"/>
      <c r="Y261"/>
      <c r="Z261"/>
      <c r="AA261"/>
      <c r="AB261"/>
    </row>
    <row r="262" spans="1:36">
      <c r="S262"/>
      <c r="T262"/>
      <c r="U262"/>
      <c r="V262"/>
      <c r="W262"/>
      <c r="X262"/>
      <c r="Y262"/>
      <c r="Z262"/>
      <c r="AA262"/>
      <c r="AB262"/>
    </row>
    <row r="263" spans="1:36">
      <c r="S263"/>
      <c r="T263"/>
      <c r="U263"/>
      <c r="V263"/>
      <c r="W263"/>
      <c r="X263"/>
      <c r="Y263"/>
      <c r="Z263"/>
      <c r="AA263"/>
      <c r="AB263"/>
    </row>
    <row r="264" spans="1:36">
      <c r="R264"/>
      <c r="S264"/>
      <c r="T264"/>
      <c r="U264"/>
      <c r="V264"/>
      <c r="W264"/>
      <c r="X264"/>
      <c r="Y264"/>
      <c r="Z264"/>
      <c r="AA264"/>
      <c r="AB264"/>
    </row>
    <row r="265" spans="1:36">
      <c r="R265"/>
      <c r="S265"/>
      <c r="T265"/>
      <c r="U265"/>
      <c r="V265"/>
      <c r="W265"/>
      <c r="X265"/>
      <c r="Y265"/>
      <c r="Z265"/>
      <c r="AA265"/>
      <c r="AB265"/>
    </row>
    <row r="266" spans="1:36">
      <c r="R266"/>
      <c r="S266"/>
      <c r="T266"/>
      <c r="U266"/>
      <c r="V266"/>
      <c r="W266"/>
      <c r="X266"/>
      <c r="Y266"/>
      <c r="Z266"/>
      <c r="AA266"/>
      <c r="AB266"/>
    </row>
    <row r="267" spans="1:36">
      <c r="R267"/>
      <c r="S267"/>
      <c r="T267"/>
      <c r="U267"/>
      <c r="V267"/>
      <c r="W267"/>
      <c r="X267"/>
      <c r="Y267"/>
      <c r="Z267"/>
      <c r="AA267"/>
      <c r="AB267"/>
    </row>
    <row r="268" spans="1:36">
      <c r="R268"/>
      <c r="S268"/>
      <c r="T268"/>
      <c r="U268"/>
      <c r="V268"/>
      <c r="W268"/>
      <c r="X268"/>
      <c r="Y268"/>
      <c r="Z268"/>
      <c r="AA268"/>
      <c r="AB268"/>
    </row>
    <row r="269" spans="1:36">
      <c r="R269"/>
      <c r="S269"/>
      <c r="T269"/>
      <c r="U269"/>
      <c r="V269"/>
      <c r="W269"/>
      <c r="X269"/>
      <c r="Y269"/>
      <c r="Z269"/>
      <c r="AA269"/>
      <c r="AB269"/>
    </row>
    <row r="270" spans="1:36">
      <c r="R270"/>
      <c r="S270"/>
      <c r="T270"/>
      <c r="U270"/>
      <c r="V270"/>
      <c r="W270"/>
      <c r="X270"/>
      <c r="Y270"/>
      <c r="Z270"/>
      <c r="AA270"/>
      <c r="AB270"/>
    </row>
    <row r="271" spans="1:36">
      <c r="R271"/>
      <c r="S271"/>
      <c r="T271"/>
      <c r="U271"/>
      <c r="V271"/>
      <c r="W271"/>
      <c r="X271"/>
      <c r="Y271"/>
      <c r="Z271"/>
      <c r="AA271"/>
      <c r="AB271"/>
    </row>
    <row r="272" spans="1:36">
      <c r="R272"/>
      <c r="S272"/>
      <c r="T272"/>
      <c r="U272"/>
      <c r="V272"/>
      <c r="W272"/>
      <c r="X272"/>
      <c r="Y272"/>
      <c r="Z272"/>
      <c r="AA272"/>
      <c r="AB272"/>
    </row>
    <row r="273" spans="18:28">
      <c r="R273"/>
      <c r="S273"/>
      <c r="T273"/>
      <c r="U273"/>
      <c r="V273"/>
      <c r="W273"/>
      <c r="X273"/>
      <c r="Y273"/>
      <c r="Z273"/>
      <c r="AA273"/>
      <c r="AB273"/>
    </row>
    <row r="274" spans="18:28">
      <c r="R274"/>
      <c r="S274"/>
      <c r="T274"/>
      <c r="U274"/>
      <c r="V274"/>
      <c r="W274"/>
      <c r="X274"/>
      <c r="Y274"/>
      <c r="Z274"/>
      <c r="AA274"/>
      <c r="AB274"/>
    </row>
    <row r="275" spans="18:28">
      <c r="R275"/>
      <c r="S275"/>
      <c r="T275"/>
      <c r="U275"/>
      <c r="V275"/>
      <c r="W275"/>
    </row>
    <row r="276" spans="18:28">
      <c r="R276"/>
      <c r="S276"/>
      <c r="T276"/>
      <c r="U276"/>
      <c r="V276"/>
      <c r="W276"/>
    </row>
    <row r="277" spans="18:28">
      <c r="R277"/>
      <c r="S277"/>
      <c r="T277"/>
      <c r="U277"/>
      <c r="V277"/>
      <c r="W277"/>
    </row>
    <row r="278" spans="18:28">
      <c r="R278"/>
      <c r="S278"/>
      <c r="T278"/>
      <c r="U278"/>
      <c r="V278"/>
      <c r="W278"/>
    </row>
  </sheetData>
  <mergeCells count="242">
    <mergeCell ref="A257:AJ257"/>
    <mergeCell ref="AF199:AF213"/>
    <mergeCell ref="X229:Y229"/>
    <mergeCell ref="AF229:AG229"/>
    <mergeCell ref="AA64:AA78"/>
    <mergeCell ref="AF64:AF78"/>
    <mergeCell ref="AA184:AA198"/>
    <mergeCell ref="AF184:AF198"/>
    <mergeCell ref="AF249:AG249"/>
    <mergeCell ref="Y251:Z251"/>
    <mergeCell ref="AA251:AB251"/>
    <mergeCell ref="AD251:AE251"/>
    <mergeCell ref="AF251:AG251"/>
    <mergeCell ref="B139:B153"/>
    <mergeCell ref="G139:G153"/>
    <mergeCell ref="L139:L153"/>
    <mergeCell ref="Q139:Q153"/>
    <mergeCell ref="V139:V153"/>
    <mergeCell ref="B124:B138"/>
    <mergeCell ref="G124:G138"/>
    <mergeCell ref="L124:L138"/>
    <mergeCell ref="Q124:Q138"/>
    <mergeCell ref="V124:V138"/>
    <mergeCell ref="B154:B168"/>
    <mergeCell ref="AF34:AF48"/>
    <mergeCell ref="AA2:AB2"/>
    <mergeCell ref="AF2:AG2"/>
    <mergeCell ref="AF79:AF93"/>
    <mergeCell ref="AA154:AA168"/>
    <mergeCell ref="AA169:AA183"/>
    <mergeCell ref="AF169:AF183"/>
    <mergeCell ref="AF49:AF63"/>
    <mergeCell ref="AA109:AA123"/>
    <mergeCell ref="AF109:AF123"/>
    <mergeCell ref="AF154:AF168"/>
    <mergeCell ref="AA94:AA108"/>
    <mergeCell ref="AF94:AF108"/>
    <mergeCell ref="AA124:AA138"/>
    <mergeCell ref="AF124:AF138"/>
    <mergeCell ref="AA139:AA153"/>
    <mergeCell ref="AF139:AF153"/>
    <mergeCell ref="L229:M229"/>
    <mergeCell ref="AA34:AA48"/>
    <mergeCell ref="AA79:AA93"/>
    <mergeCell ref="A154:A168"/>
    <mergeCell ref="A109:A123"/>
    <mergeCell ref="L109:L123"/>
    <mergeCell ref="Q109:Q123"/>
    <mergeCell ref="V109:V123"/>
    <mergeCell ref="A139:A153"/>
    <mergeCell ref="A124:A138"/>
    <mergeCell ref="G154:G168"/>
    <mergeCell ref="L154:L168"/>
    <mergeCell ref="Q154:Q168"/>
    <mergeCell ref="V154:V168"/>
    <mergeCell ref="B109:B123"/>
    <mergeCell ref="G109:G123"/>
    <mergeCell ref="G79:G93"/>
    <mergeCell ref="L79:L93"/>
    <mergeCell ref="Q79:Q93"/>
    <mergeCell ref="A214:A229"/>
    <mergeCell ref="B229:C229"/>
    <mergeCell ref="D229:E229"/>
    <mergeCell ref="S229:T229"/>
    <mergeCell ref="V184:V198"/>
    <mergeCell ref="G169:G183"/>
    <mergeCell ref="L169:L183"/>
    <mergeCell ref="Q169:Q183"/>
    <mergeCell ref="V169:V183"/>
    <mergeCell ref="A199:A213"/>
    <mergeCell ref="B199:B213"/>
    <mergeCell ref="G199:G213"/>
    <mergeCell ref="L199:L213"/>
    <mergeCell ref="Q199:Q213"/>
    <mergeCell ref="V199:V213"/>
    <mergeCell ref="A169:A183"/>
    <mergeCell ref="B169:B183"/>
    <mergeCell ref="A184:A198"/>
    <mergeCell ref="B184:B198"/>
    <mergeCell ref="G184:G198"/>
    <mergeCell ref="L184:L198"/>
    <mergeCell ref="Q184:Q198"/>
    <mergeCell ref="B250:C250"/>
    <mergeCell ref="G250:H250"/>
    <mergeCell ref="L250:M250"/>
    <mergeCell ref="Q250:R250"/>
    <mergeCell ref="V250:W250"/>
    <mergeCell ref="AA250:AB250"/>
    <mergeCell ref="AA199:AA213"/>
    <mergeCell ref="V245:W245"/>
    <mergeCell ref="X245:Y245"/>
    <mergeCell ref="AA245:AB245"/>
    <mergeCell ref="G247:H247"/>
    <mergeCell ref="J247:K247"/>
    <mergeCell ref="L247:M247"/>
    <mergeCell ref="O247:P247"/>
    <mergeCell ref="Q247:R247"/>
    <mergeCell ref="T247:U247"/>
    <mergeCell ref="V247:W247"/>
    <mergeCell ref="Y247:Z247"/>
    <mergeCell ref="AA247:AB247"/>
    <mergeCell ref="V229:W229"/>
    <mergeCell ref="G229:H229"/>
    <mergeCell ref="I229:J229"/>
    <mergeCell ref="N229:O229"/>
    <mergeCell ref="Q229:R229"/>
    <mergeCell ref="A49:A63"/>
    <mergeCell ref="B49:B63"/>
    <mergeCell ref="G49:G63"/>
    <mergeCell ref="L49:L63"/>
    <mergeCell ref="Q49:Q63"/>
    <mergeCell ref="V49:V63"/>
    <mergeCell ref="AA49:AA63"/>
    <mergeCell ref="A94:A108"/>
    <mergeCell ref="B94:B108"/>
    <mergeCell ref="G94:G108"/>
    <mergeCell ref="L94:L108"/>
    <mergeCell ref="Q94:Q108"/>
    <mergeCell ref="V94:V108"/>
    <mergeCell ref="Q64:Q78"/>
    <mergeCell ref="V64:V78"/>
    <mergeCell ref="A79:A93"/>
    <mergeCell ref="B79:B93"/>
    <mergeCell ref="V79:V93"/>
    <mergeCell ref="AH229:AI229"/>
    <mergeCell ref="AF4:AF18"/>
    <mergeCell ref="AF19:AF33"/>
    <mergeCell ref="AA229:AB229"/>
    <mergeCell ref="AC229:AD229"/>
    <mergeCell ref="A64:A78"/>
    <mergeCell ref="B64:B78"/>
    <mergeCell ref="G64:G78"/>
    <mergeCell ref="L64:L78"/>
    <mergeCell ref="B34:B48"/>
    <mergeCell ref="G34:G48"/>
    <mergeCell ref="L34:L48"/>
    <mergeCell ref="A19:A33"/>
    <mergeCell ref="B19:B33"/>
    <mergeCell ref="G19:G33"/>
    <mergeCell ref="L19:L33"/>
    <mergeCell ref="Q19:Q33"/>
    <mergeCell ref="V19:V33"/>
    <mergeCell ref="AA19:AA33"/>
    <mergeCell ref="A4:A18"/>
    <mergeCell ref="B4:B18"/>
    <mergeCell ref="A34:A48"/>
    <mergeCell ref="Q34:Q48"/>
    <mergeCell ref="V34:V48"/>
    <mergeCell ref="A1:AJ1"/>
    <mergeCell ref="G4:G18"/>
    <mergeCell ref="L4:L18"/>
    <mergeCell ref="V4:V18"/>
    <mergeCell ref="AA4:AA18"/>
    <mergeCell ref="A2:A3"/>
    <mergeCell ref="B2:C2"/>
    <mergeCell ref="G2:H2"/>
    <mergeCell ref="L2:M2"/>
    <mergeCell ref="Q2:R2"/>
    <mergeCell ref="V2:W2"/>
    <mergeCell ref="Q4:Q18"/>
    <mergeCell ref="A230:A245"/>
    <mergeCell ref="B245:C245"/>
    <mergeCell ref="D245:E245"/>
    <mergeCell ref="G245:H245"/>
    <mergeCell ref="I245:J245"/>
    <mergeCell ref="L245:M245"/>
    <mergeCell ref="N245:O245"/>
    <mergeCell ref="Q245:R245"/>
    <mergeCell ref="S245:T245"/>
    <mergeCell ref="AC245:AD245"/>
    <mergeCell ref="AF245:AG245"/>
    <mergeCell ref="AH245:AI245"/>
    <mergeCell ref="A246:A251"/>
    <mergeCell ref="B246:C246"/>
    <mergeCell ref="E246:F246"/>
    <mergeCell ref="G246:H246"/>
    <mergeCell ref="J246:K246"/>
    <mergeCell ref="L246:M246"/>
    <mergeCell ref="O246:P246"/>
    <mergeCell ref="Q246:R246"/>
    <mergeCell ref="T246:U246"/>
    <mergeCell ref="V246:W246"/>
    <mergeCell ref="Y246:Z246"/>
    <mergeCell ref="AA246:AB246"/>
    <mergeCell ref="AD246:AE246"/>
    <mergeCell ref="AF246:AG246"/>
    <mergeCell ref="AI246:AJ246"/>
    <mergeCell ref="B249:C249"/>
    <mergeCell ref="E249:F249"/>
    <mergeCell ref="G249:H249"/>
    <mergeCell ref="AI248:AJ248"/>
    <mergeCell ref="B247:C247"/>
    <mergeCell ref="E247:F247"/>
    <mergeCell ref="AD247:AE247"/>
    <mergeCell ref="AF247:AG247"/>
    <mergeCell ref="AI247:AJ247"/>
    <mergeCell ref="B248:C248"/>
    <mergeCell ref="E248:F248"/>
    <mergeCell ref="G248:H248"/>
    <mergeCell ref="J248:K248"/>
    <mergeCell ref="L248:M248"/>
    <mergeCell ref="O248:P248"/>
    <mergeCell ref="Q248:R248"/>
    <mergeCell ref="T248:U248"/>
    <mergeCell ref="V248:W248"/>
    <mergeCell ref="Y248:Z248"/>
    <mergeCell ref="AA248:AB248"/>
    <mergeCell ref="AD248:AE248"/>
    <mergeCell ref="AF248:AG248"/>
    <mergeCell ref="AI249:AJ249"/>
    <mergeCell ref="E250:F250"/>
    <mergeCell ref="J250:K250"/>
    <mergeCell ref="O250:P250"/>
    <mergeCell ref="T250:U250"/>
    <mergeCell ref="Y250:Z250"/>
    <mergeCell ref="AD250:AE250"/>
    <mergeCell ref="AI250:AJ250"/>
    <mergeCell ref="J249:K249"/>
    <mergeCell ref="L249:M249"/>
    <mergeCell ref="O249:P249"/>
    <mergeCell ref="Q249:R249"/>
    <mergeCell ref="T249:U249"/>
    <mergeCell ref="V249:W249"/>
    <mergeCell ref="Y249:Z249"/>
    <mergeCell ref="AA249:AB249"/>
    <mergeCell ref="AD249:AE249"/>
    <mergeCell ref="AF250:AG250"/>
    <mergeCell ref="A256:AJ256"/>
    <mergeCell ref="A255:AJ255"/>
    <mergeCell ref="AI251:AJ251"/>
    <mergeCell ref="A253:AE253"/>
    <mergeCell ref="B251:C251"/>
    <mergeCell ref="E251:F251"/>
    <mergeCell ref="G251:H251"/>
    <mergeCell ref="J251:K251"/>
    <mergeCell ref="L251:M251"/>
    <mergeCell ref="O251:P251"/>
    <mergeCell ref="Q251:R251"/>
    <mergeCell ref="T251:U251"/>
    <mergeCell ref="V251:W251"/>
    <mergeCell ref="A252:AE252"/>
    <mergeCell ref="A254:AJ254"/>
  </mergeCells>
  <phoneticPr fontId="2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1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CP260"/>
  <sheetViews>
    <sheetView showZeros="0" zoomScale="55" zoomScaleNormal="55" workbookViewId="0">
      <pane ySplit="3" topLeftCell="A4" activePane="bottomLeft" state="frozen"/>
      <selection pane="bottomLeft" activeCell="AO95" sqref="AO95"/>
    </sheetView>
  </sheetViews>
  <sheetFormatPr defaultColWidth="9" defaultRowHeight="16.5"/>
  <cols>
    <col min="1" max="1" width="3.625" style="59" customWidth="1"/>
    <col min="2" max="2" width="5.625" style="59" hidden="1" customWidth="1"/>
    <col min="3" max="6" width="7.625" style="59" hidden="1" customWidth="1"/>
    <col min="7" max="7" width="5.625" style="59" customWidth="1"/>
    <col min="8" max="8" width="14.75" style="59" customWidth="1"/>
    <col min="9" max="11" width="7.625" style="59" customWidth="1"/>
    <col min="12" max="12" width="5.625" style="59" customWidth="1"/>
    <col min="13" max="13" width="14.75" style="59" customWidth="1"/>
    <col min="14" max="14" width="9.25" style="59" customWidth="1"/>
    <col min="15" max="16" width="7.625" style="59" customWidth="1"/>
    <col min="17" max="17" width="5.625" style="59" customWidth="1"/>
    <col min="18" max="18" width="14.75" style="59" customWidth="1"/>
    <col min="19" max="21" width="7.625" style="59" customWidth="1"/>
    <col min="22" max="22" width="5.625" style="59" customWidth="1"/>
    <col min="23" max="23" width="14.75" style="59" customWidth="1"/>
    <col min="24" max="24" width="9.625" style="59" customWidth="1"/>
    <col min="25" max="26" width="7.625" style="59" customWidth="1"/>
    <col min="27" max="27" width="5.625" style="59" customWidth="1"/>
    <col min="28" max="28" width="14.75" style="59" customWidth="1"/>
    <col min="29" max="31" width="7.625" style="59" customWidth="1"/>
    <col min="32" max="32" width="5.625" style="16" hidden="1" customWidth="1"/>
    <col min="33" max="36" width="7.625" style="16" hidden="1" customWidth="1"/>
    <col min="37" max="37" width="8.25" customWidth="1"/>
    <col min="39" max="39" width="6.25" customWidth="1"/>
    <col min="40" max="40" width="9" customWidth="1"/>
    <col min="42" max="42" width="6.25" customWidth="1"/>
    <col min="45" max="45" width="6.25" customWidth="1"/>
    <col min="47" max="47" width="9" customWidth="1"/>
    <col min="48" max="48" width="6.625" customWidth="1"/>
    <col min="51" max="51" width="6.625" customWidth="1"/>
    <col min="54" max="54" width="6.625" customWidth="1"/>
    <col min="56" max="56" width="10.625" customWidth="1"/>
    <col min="57" max="92" width="4" customWidth="1"/>
    <col min="95" max="16384" width="9" style="16"/>
  </cols>
  <sheetData>
    <row r="1" spans="1:94" s="1" customFormat="1" ht="26.25" customHeight="1" thickBot="1">
      <c r="A1" s="749" t="str">
        <f>菜單總表!$A$3&amp;+YEAR(G2)-1911&amp;+" 年 "&amp;+MONTH(G2)&amp;+" 月 "&amp;+"第"&amp;+ROUND(DAY(AA2)/7+1,0)-2&amp;+"週午餐菜單"</f>
        <v>基隆市安樂區武崙國小&amp;隆聖國小&amp;附設幼兒園學童午餐共廚群組114 年 2 月 第3週午餐菜單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  <c r="AA1" s="749"/>
      <c r="AB1" s="749"/>
      <c r="AC1" s="749"/>
      <c r="AD1" s="749"/>
      <c r="AE1" s="749"/>
      <c r="AF1" s="749"/>
      <c r="AG1" s="749"/>
      <c r="AH1" s="749"/>
      <c r="AI1" s="749"/>
      <c r="AJ1" s="749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</row>
    <row r="2" spans="1:94" s="1" customFormat="1" ht="18" customHeight="1">
      <c r="A2" s="744"/>
      <c r="B2" s="726">
        <v>44290</v>
      </c>
      <c r="C2" s="727"/>
      <c r="D2" s="293" t="s">
        <v>80</v>
      </c>
      <c r="E2" s="294"/>
      <c r="F2" s="295" t="s">
        <v>81</v>
      </c>
      <c r="G2" s="726">
        <f>第一週!G2+14</f>
        <v>45712</v>
      </c>
      <c r="H2" s="727"/>
      <c r="I2" s="296" t="s">
        <v>12</v>
      </c>
      <c r="J2" s="297">
        <v>1520</v>
      </c>
      <c r="K2" s="295" t="s">
        <v>81</v>
      </c>
      <c r="L2" s="726">
        <f>DATE(YEAR(G2),MONTH(G2),DAY(G2)+1)</f>
        <v>45713</v>
      </c>
      <c r="M2" s="727"/>
      <c r="N2" s="293" t="s">
        <v>13</v>
      </c>
      <c r="O2" s="297">
        <v>1521</v>
      </c>
      <c r="P2" s="295" t="s">
        <v>81</v>
      </c>
      <c r="Q2" s="726">
        <f>DATE(YEAR(L2),MONTH(L2),DAY(L2)+1)</f>
        <v>45714</v>
      </c>
      <c r="R2" s="727"/>
      <c r="S2" s="293" t="s">
        <v>14</v>
      </c>
      <c r="T2" s="297">
        <v>1517</v>
      </c>
      <c r="U2" s="295" t="s">
        <v>81</v>
      </c>
      <c r="V2" s="726">
        <f>DATE(YEAR(Q2),MONTH(Q2),DAY(Q2)+1)</f>
        <v>45715</v>
      </c>
      <c r="W2" s="727"/>
      <c r="X2" s="293" t="s">
        <v>15</v>
      </c>
      <c r="Y2" s="297">
        <v>1519</v>
      </c>
      <c r="Z2" s="295" t="s">
        <v>81</v>
      </c>
      <c r="AA2" s="726">
        <f>DATE(YEAR(V2),MONTH(V2),DAY(V2)+1)</f>
        <v>45716</v>
      </c>
      <c r="AB2" s="727"/>
      <c r="AC2" s="293" t="s">
        <v>82</v>
      </c>
      <c r="AD2" s="297"/>
      <c r="AE2" s="295" t="s">
        <v>81</v>
      </c>
      <c r="AF2" s="726"/>
      <c r="AG2" s="727"/>
      <c r="AH2" s="293" t="s">
        <v>83</v>
      </c>
      <c r="AI2" s="294">
        <v>0</v>
      </c>
      <c r="AJ2" s="295" t="s">
        <v>81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</row>
    <row r="3" spans="1:94" s="1" customFormat="1" ht="18" customHeight="1" thickBot="1">
      <c r="A3" s="745"/>
      <c r="B3" s="298" t="s">
        <v>84</v>
      </c>
      <c r="C3" s="299" t="s">
        <v>85</v>
      </c>
      <c r="D3" s="299" t="s">
        <v>86</v>
      </c>
      <c r="E3" s="300" t="s">
        <v>87</v>
      </c>
      <c r="F3" s="301" t="s">
        <v>88</v>
      </c>
      <c r="G3" s="298" t="s">
        <v>84</v>
      </c>
      <c r="H3" s="302" t="s">
        <v>85</v>
      </c>
      <c r="I3" s="302" t="s">
        <v>86</v>
      </c>
      <c r="J3" s="302" t="s">
        <v>87</v>
      </c>
      <c r="K3" s="303" t="s">
        <v>88</v>
      </c>
      <c r="L3" s="298" t="s">
        <v>84</v>
      </c>
      <c r="M3" s="300" t="s">
        <v>85</v>
      </c>
      <c r="N3" s="300" t="s">
        <v>86</v>
      </c>
      <c r="O3" s="300" t="s">
        <v>87</v>
      </c>
      <c r="P3" s="301" t="s">
        <v>88</v>
      </c>
      <c r="Q3" s="298" t="s">
        <v>84</v>
      </c>
      <c r="R3" s="300" t="s">
        <v>85</v>
      </c>
      <c r="S3" s="300" t="s">
        <v>86</v>
      </c>
      <c r="T3" s="300" t="s">
        <v>87</v>
      </c>
      <c r="U3" s="301" t="s">
        <v>88</v>
      </c>
      <c r="V3" s="298" t="s">
        <v>84</v>
      </c>
      <c r="W3" s="300" t="s">
        <v>85</v>
      </c>
      <c r="X3" s="300" t="s">
        <v>86</v>
      </c>
      <c r="Y3" s="300" t="s">
        <v>87</v>
      </c>
      <c r="Z3" s="301" t="s">
        <v>88</v>
      </c>
      <c r="AA3" s="298" t="s">
        <v>84</v>
      </c>
      <c r="AB3" s="300" t="s">
        <v>85</v>
      </c>
      <c r="AC3" s="300" t="s">
        <v>86</v>
      </c>
      <c r="AD3" s="300" t="s">
        <v>87</v>
      </c>
      <c r="AE3" s="301" t="s">
        <v>88</v>
      </c>
      <c r="AF3" s="298" t="s">
        <v>84</v>
      </c>
      <c r="AG3" s="300" t="s">
        <v>85</v>
      </c>
      <c r="AH3" s="300" t="s">
        <v>86</v>
      </c>
      <c r="AI3" s="300" t="s">
        <v>87</v>
      </c>
      <c r="AJ3" s="301" t="s">
        <v>88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 s="1" customFormat="1" ht="18" customHeight="1">
      <c r="A4" s="742" t="s">
        <v>22</v>
      </c>
      <c r="B4" s="723"/>
      <c r="C4" s="85"/>
      <c r="D4" s="65"/>
      <c r="E4" s="304"/>
      <c r="F4" s="188"/>
      <c r="G4" s="720" t="s">
        <v>145</v>
      </c>
      <c r="H4" s="410" t="s">
        <v>89</v>
      </c>
      <c r="I4" s="411" t="s">
        <v>90</v>
      </c>
      <c r="J4" s="412">
        <v>143</v>
      </c>
      <c r="K4" s="413" t="s">
        <v>38</v>
      </c>
      <c r="L4" s="720" t="s">
        <v>154</v>
      </c>
      <c r="M4" s="410" t="s">
        <v>89</v>
      </c>
      <c r="N4" s="411" t="s">
        <v>90</v>
      </c>
      <c r="O4" s="412">
        <v>133</v>
      </c>
      <c r="P4" s="413" t="s">
        <v>38</v>
      </c>
      <c r="Q4" s="767" t="s">
        <v>221</v>
      </c>
      <c r="R4" s="410" t="s">
        <v>221</v>
      </c>
      <c r="S4" s="411"/>
      <c r="T4" s="412">
        <f>ROUND(120*T$2/1000,0)</f>
        <v>182</v>
      </c>
      <c r="U4" s="413" t="s">
        <v>38</v>
      </c>
      <c r="V4" s="720" t="s">
        <v>145</v>
      </c>
      <c r="W4" s="410" t="s">
        <v>89</v>
      </c>
      <c r="X4" s="411" t="s">
        <v>90</v>
      </c>
      <c r="Y4" s="412">
        <v>143</v>
      </c>
      <c r="Z4" s="413" t="s">
        <v>38</v>
      </c>
      <c r="AA4" s="720"/>
      <c r="AB4" s="410"/>
      <c r="AC4" s="411"/>
      <c r="AD4" s="412"/>
      <c r="AE4" s="413"/>
      <c r="AF4" s="723"/>
      <c r="AG4" s="85"/>
      <c r="AH4" s="65"/>
      <c r="AI4" s="304"/>
      <c r="AJ4" s="188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 s="1" customFormat="1" ht="18" customHeight="1" thickBot="1">
      <c r="A5" s="743"/>
      <c r="B5" s="724"/>
      <c r="C5" s="93"/>
      <c r="D5" s="94"/>
      <c r="E5" s="219"/>
      <c r="F5" s="220"/>
      <c r="G5" s="721"/>
      <c r="H5" s="414"/>
      <c r="I5" s="415"/>
      <c r="J5" s="416"/>
      <c r="K5" s="417"/>
      <c r="L5" s="721"/>
      <c r="M5" s="414" t="s">
        <v>128</v>
      </c>
      <c r="N5" s="415" t="s">
        <v>90</v>
      </c>
      <c r="O5" s="416">
        <v>10</v>
      </c>
      <c r="P5" s="417" t="s">
        <v>38</v>
      </c>
      <c r="Q5" s="768"/>
      <c r="R5" s="414"/>
      <c r="S5" s="415"/>
      <c r="T5" s="416"/>
      <c r="U5" s="417"/>
      <c r="V5" s="721"/>
      <c r="W5" s="414"/>
      <c r="X5" s="415"/>
      <c r="Y5" s="416"/>
      <c r="Z5" s="417"/>
      <c r="AA5" s="721"/>
      <c r="AB5" s="414"/>
      <c r="AC5" s="415"/>
      <c r="AD5" s="416"/>
      <c r="AE5" s="417"/>
      <c r="AF5" s="724"/>
      <c r="AG5" s="93"/>
      <c r="AH5" s="94"/>
      <c r="AI5" s="219"/>
      <c r="AJ5" s="220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 s="1" customFormat="1" ht="18" hidden="1" customHeight="1">
      <c r="A6" s="743"/>
      <c r="B6" s="724"/>
      <c r="C6" s="93"/>
      <c r="D6" s="94"/>
      <c r="E6" s="219"/>
      <c r="F6" s="220"/>
      <c r="G6" s="721"/>
      <c r="H6" s="418"/>
      <c r="I6" s="419"/>
      <c r="J6" s="420"/>
      <c r="K6" s="421"/>
      <c r="L6" s="721"/>
      <c r="M6" s="418"/>
      <c r="N6" s="419"/>
      <c r="O6" s="420"/>
      <c r="P6" s="421"/>
      <c r="Q6" s="768"/>
      <c r="R6" s="418"/>
      <c r="S6" s="419"/>
      <c r="T6" s="420"/>
      <c r="U6" s="422"/>
      <c r="V6" s="721"/>
      <c r="W6" s="418"/>
      <c r="X6" s="419"/>
      <c r="Y6" s="420"/>
      <c r="Z6" s="421"/>
      <c r="AA6" s="721"/>
      <c r="AB6" s="418"/>
      <c r="AC6" s="419"/>
      <c r="AD6" s="420"/>
      <c r="AE6" s="421"/>
      <c r="AF6" s="724"/>
      <c r="AG6" s="93"/>
      <c r="AH6" s="94"/>
      <c r="AI6" s="219"/>
      <c r="AJ6" s="220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s="1" customFormat="1" ht="18" hidden="1" customHeight="1">
      <c r="A7" s="743"/>
      <c r="B7" s="724"/>
      <c r="C7" s="93"/>
      <c r="D7" s="94"/>
      <c r="E7" s="219"/>
      <c r="F7" s="220"/>
      <c r="G7" s="721"/>
      <c r="H7" s="418"/>
      <c r="I7" s="419"/>
      <c r="J7" s="420"/>
      <c r="K7" s="421"/>
      <c r="L7" s="721"/>
      <c r="M7" s="418"/>
      <c r="N7" s="419"/>
      <c r="O7" s="420"/>
      <c r="P7" s="421"/>
      <c r="Q7" s="768"/>
      <c r="R7" s="418"/>
      <c r="S7" s="419"/>
      <c r="T7" s="420"/>
      <c r="U7" s="422"/>
      <c r="V7" s="721"/>
      <c r="W7" s="418"/>
      <c r="X7" s="419"/>
      <c r="Y7" s="420"/>
      <c r="Z7" s="421"/>
      <c r="AA7" s="721"/>
      <c r="AB7" s="418"/>
      <c r="AC7" s="419"/>
      <c r="AD7" s="420"/>
      <c r="AE7" s="421"/>
      <c r="AF7" s="724"/>
      <c r="AG7" s="93"/>
      <c r="AH7" s="94"/>
      <c r="AI7" s="219"/>
      <c r="AJ7" s="220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s="1" customFormat="1" ht="18" hidden="1" customHeight="1">
      <c r="A8" s="743"/>
      <c r="B8" s="724"/>
      <c r="C8" s="93"/>
      <c r="D8" s="94"/>
      <c r="E8" s="219"/>
      <c r="F8" s="220"/>
      <c r="G8" s="721"/>
      <c r="H8" s="418"/>
      <c r="I8" s="419"/>
      <c r="J8" s="420"/>
      <c r="K8" s="421"/>
      <c r="L8" s="721"/>
      <c r="M8" s="418"/>
      <c r="N8" s="419"/>
      <c r="O8" s="420"/>
      <c r="P8" s="421"/>
      <c r="Q8" s="768"/>
      <c r="R8" s="418"/>
      <c r="S8" s="419"/>
      <c r="T8" s="420"/>
      <c r="U8" s="422"/>
      <c r="V8" s="721"/>
      <c r="W8" s="418"/>
      <c r="X8" s="419"/>
      <c r="Y8" s="420"/>
      <c r="Z8" s="421"/>
      <c r="AA8" s="721"/>
      <c r="AB8" s="418"/>
      <c r="AC8" s="419"/>
      <c r="AD8" s="420"/>
      <c r="AE8" s="421"/>
      <c r="AF8" s="724"/>
      <c r="AG8" s="93"/>
      <c r="AH8" s="94"/>
      <c r="AI8" s="219"/>
      <c r="AJ8" s="220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s="1" customFormat="1" ht="18" hidden="1" customHeight="1">
      <c r="A9" s="743"/>
      <c r="B9" s="724"/>
      <c r="C9" s="93"/>
      <c r="D9" s="94"/>
      <c r="E9" s="219"/>
      <c r="F9" s="220"/>
      <c r="G9" s="721"/>
      <c r="H9" s="418"/>
      <c r="I9" s="419"/>
      <c r="J9" s="420"/>
      <c r="K9" s="421"/>
      <c r="L9" s="721"/>
      <c r="M9" s="418"/>
      <c r="N9" s="419"/>
      <c r="O9" s="420"/>
      <c r="P9" s="421"/>
      <c r="Q9" s="768"/>
      <c r="R9" s="418"/>
      <c r="S9" s="419"/>
      <c r="T9" s="420"/>
      <c r="U9" s="422"/>
      <c r="V9" s="721"/>
      <c r="W9" s="418"/>
      <c r="X9" s="419"/>
      <c r="Y9" s="420"/>
      <c r="Z9" s="421"/>
      <c r="AA9" s="721"/>
      <c r="AB9" s="418"/>
      <c r="AC9" s="419"/>
      <c r="AD9" s="420"/>
      <c r="AE9" s="421"/>
      <c r="AF9" s="724"/>
      <c r="AG9" s="93"/>
      <c r="AH9" s="94"/>
      <c r="AI9" s="219"/>
      <c r="AJ9" s="220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 s="1" customFormat="1" ht="18" hidden="1" customHeight="1">
      <c r="A10" s="743"/>
      <c r="B10" s="724"/>
      <c r="C10" s="93"/>
      <c r="D10" s="94"/>
      <c r="E10" s="219"/>
      <c r="F10" s="220"/>
      <c r="G10" s="721"/>
      <c r="H10" s="418"/>
      <c r="I10" s="419"/>
      <c r="J10" s="420"/>
      <c r="K10" s="421"/>
      <c r="L10" s="721"/>
      <c r="M10" s="418"/>
      <c r="N10" s="419"/>
      <c r="O10" s="420"/>
      <c r="P10" s="421"/>
      <c r="Q10" s="768"/>
      <c r="R10" s="418"/>
      <c r="S10" s="419"/>
      <c r="T10" s="420"/>
      <c r="U10" s="422"/>
      <c r="V10" s="721"/>
      <c r="W10" s="418"/>
      <c r="X10" s="419"/>
      <c r="Y10" s="420"/>
      <c r="Z10" s="421"/>
      <c r="AA10" s="721"/>
      <c r="AB10" s="418"/>
      <c r="AC10" s="419"/>
      <c r="AD10" s="420"/>
      <c r="AE10" s="421"/>
      <c r="AF10" s="724"/>
      <c r="AG10" s="93"/>
      <c r="AH10" s="94"/>
      <c r="AI10" s="219"/>
      <c r="AJ10" s="22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 s="1" customFormat="1" ht="18" hidden="1" customHeight="1">
      <c r="A11" s="743"/>
      <c r="B11" s="724"/>
      <c r="C11" s="93"/>
      <c r="D11" s="94"/>
      <c r="E11" s="219"/>
      <c r="F11" s="220"/>
      <c r="G11" s="721"/>
      <c r="H11" s="418"/>
      <c r="I11" s="419"/>
      <c r="J11" s="420"/>
      <c r="K11" s="421"/>
      <c r="L11" s="721"/>
      <c r="M11" s="418"/>
      <c r="N11" s="419"/>
      <c r="O11" s="420"/>
      <c r="P11" s="421"/>
      <c r="Q11" s="768"/>
      <c r="R11" s="418"/>
      <c r="S11" s="419"/>
      <c r="T11" s="420"/>
      <c r="U11" s="422"/>
      <c r="V11" s="721"/>
      <c r="W11" s="418"/>
      <c r="X11" s="419"/>
      <c r="Y11" s="420"/>
      <c r="Z11" s="421"/>
      <c r="AA11" s="721"/>
      <c r="AB11" s="418"/>
      <c r="AC11" s="419"/>
      <c r="AD11" s="420"/>
      <c r="AE11" s="421"/>
      <c r="AF11" s="724"/>
      <c r="AG11" s="93"/>
      <c r="AH11" s="94"/>
      <c r="AI11" s="219"/>
      <c r="AJ11" s="220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 s="1" customFormat="1" ht="18" hidden="1" customHeight="1">
      <c r="A12" s="743"/>
      <c r="B12" s="724"/>
      <c r="C12" s="93"/>
      <c r="D12" s="94"/>
      <c r="E12" s="219"/>
      <c r="F12" s="220"/>
      <c r="G12" s="721"/>
      <c r="H12" s="418"/>
      <c r="I12" s="419"/>
      <c r="J12" s="420"/>
      <c r="K12" s="421"/>
      <c r="L12" s="721"/>
      <c r="M12" s="418"/>
      <c r="N12" s="419"/>
      <c r="O12" s="420"/>
      <c r="P12" s="421"/>
      <c r="Q12" s="768"/>
      <c r="R12" s="418"/>
      <c r="S12" s="419"/>
      <c r="T12" s="420"/>
      <c r="U12" s="422"/>
      <c r="V12" s="721"/>
      <c r="W12" s="418"/>
      <c r="X12" s="419"/>
      <c r="Y12" s="420"/>
      <c r="Z12" s="421"/>
      <c r="AA12" s="721"/>
      <c r="AB12" s="418"/>
      <c r="AC12" s="419"/>
      <c r="AD12" s="420"/>
      <c r="AE12" s="421"/>
      <c r="AF12" s="724"/>
      <c r="AG12" s="93"/>
      <c r="AH12" s="94"/>
      <c r="AI12" s="219"/>
      <c r="AJ12" s="220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 s="1" customFormat="1" ht="18" hidden="1" customHeight="1">
      <c r="A13" s="743"/>
      <c r="B13" s="724"/>
      <c r="C13" s="93"/>
      <c r="D13" s="94"/>
      <c r="E13" s="219"/>
      <c r="F13" s="220"/>
      <c r="G13" s="721"/>
      <c r="H13" s="418"/>
      <c r="I13" s="419"/>
      <c r="J13" s="420"/>
      <c r="K13" s="421"/>
      <c r="L13" s="721"/>
      <c r="M13" s="418"/>
      <c r="N13" s="419"/>
      <c r="O13" s="420"/>
      <c r="P13" s="421"/>
      <c r="Q13" s="768"/>
      <c r="R13" s="418"/>
      <c r="S13" s="419"/>
      <c r="T13" s="420"/>
      <c r="U13" s="422"/>
      <c r="V13" s="721"/>
      <c r="W13" s="418"/>
      <c r="X13" s="419"/>
      <c r="Y13" s="420"/>
      <c r="Z13" s="421"/>
      <c r="AA13" s="721"/>
      <c r="AB13" s="418"/>
      <c r="AC13" s="419"/>
      <c r="AD13" s="420"/>
      <c r="AE13" s="421"/>
      <c r="AF13" s="724"/>
      <c r="AG13" s="93"/>
      <c r="AH13" s="94"/>
      <c r="AI13" s="219"/>
      <c r="AJ13" s="220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 s="1" customFormat="1" ht="18" hidden="1" customHeight="1">
      <c r="A14" s="743"/>
      <c r="B14" s="724"/>
      <c r="C14" s="93"/>
      <c r="D14" s="94"/>
      <c r="E14" s="219"/>
      <c r="F14" s="220"/>
      <c r="G14" s="721"/>
      <c r="H14" s="418"/>
      <c r="I14" s="419"/>
      <c r="J14" s="420"/>
      <c r="K14" s="421"/>
      <c r="L14" s="721"/>
      <c r="M14" s="418"/>
      <c r="N14" s="419"/>
      <c r="O14" s="420"/>
      <c r="P14" s="421"/>
      <c r="Q14" s="768"/>
      <c r="R14" s="418"/>
      <c r="S14" s="419"/>
      <c r="T14" s="420"/>
      <c r="U14" s="422"/>
      <c r="V14" s="721"/>
      <c r="W14" s="418"/>
      <c r="X14" s="419"/>
      <c r="Y14" s="420"/>
      <c r="Z14" s="421"/>
      <c r="AA14" s="721"/>
      <c r="AB14" s="418"/>
      <c r="AC14" s="419"/>
      <c r="AD14" s="420"/>
      <c r="AE14" s="421"/>
      <c r="AF14" s="724"/>
      <c r="AG14" s="93"/>
      <c r="AH14" s="94"/>
      <c r="AI14" s="219"/>
      <c r="AJ14" s="220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 s="1" customFormat="1" ht="18" hidden="1" customHeight="1">
      <c r="A15" s="743"/>
      <c r="B15" s="724"/>
      <c r="C15" s="93"/>
      <c r="D15" s="94"/>
      <c r="E15" s="219"/>
      <c r="F15" s="220"/>
      <c r="G15" s="721"/>
      <c r="H15" s="418"/>
      <c r="I15" s="419"/>
      <c r="J15" s="420"/>
      <c r="K15" s="421"/>
      <c r="L15" s="721"/>
      <c r="M15" s="418"/>
      <c r="N15" s="419"/>
      <c r="O15" s="420"/>
      <c r="P15" s="421"/>
      <c r="Q15" s="768"/>
      <c r="R15" s="418"/>
      <c r="S15" s="419"/>
      <c r="T15" s="420"/>
      <c r="U15" s="422"/>
      <c r="V15" s="721"/>
      <c r="W15" s="418"/>
      <c r="X15" s="419"/>
      <c r="Y15" s="420"/>
      <c r="Z15" s="421"/>
      <c r="AA15" s="721"/>
      <c r="AB15" s="418"/>
      <c r="AC15" s="419"/>
      <c r="AD15" s="420"/>
      <c r="AE15" s="421"/>
      <c r="AF15" s="724"/>
      <c r="AG15" s="93"/>
      <c r="AH15" s="94"/>
      <c r="AI15" s="219"/>
      <c r="AJ15" s="220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s="1" customFormat="1" ht="18" hidden="1" customHeight="1">
      <c r="A16" s="743"/>
      <c r="B16" s="724"/>
      <c r="C16" s="93"/>
      <c r="D16" s="94"/>
      <c r="E16" s="219"/>
      <c r="F16" s="220"/>
      <c r="G16" s="721"/>
      <c r="H16" s="418"/>
      <c r="I16" s="419"/>
      <c r="J16" s="420"/>
      <c r="K16" s="421"/>
      <c r="L16" s="721"/>
      <c r="M16" s="418"/>
      <c r="N16" s="419"/>
      <c r="O16" s="420"/>
      <c r="P16" s="421"/>
      <c r="Q16" s="768"/>
      <c r="R16" s="418"/>
      <c r="S16" s="419"/>
      <c r="T16" s="420"/>
      <c r="U16" s="422"/>
      <c r="V16" s="721"/>
      <c r="W16" s="418"/>
      <c r="X16" s="419"/>
      <c r="Y16" s="420"/>
      <c r="Z16" s="421"/>
      <c r="AA16" s="721"/>
      <c r="AB16" s="418"/>
      <c r="AC16" s="419"/>
      <c r="AD16" s="420"/>
      <c r="AE16" s="421"/>
      <c r="AF16" s="724"/>
      <c r="AG16" s="93"/>
      <c r="AH16" s="94"/>
      <c r="AI16" s="219"/>
      <c r="AJ16" s="220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 s="1" customFormat="1" ht="18" hidden="1" customHeight="1">
      <c r="A17" s="743"/>
      <c r="B17" s="724"/>
      <c r="C17" s="93"/>
      <c r="D17" s="94"/>
      <c r="E17" s="219"/>
      <c r="F17" s="220"/>
      <c r="G17" s="721"/>
      <c r="H17" s="418"/>
      <c r="I17" s="419"/>
      <c r="J17" s="420"/>
      <c r="K17" s="421"/>
      <c r="L17" s="721"/>
      <c r="M17" s="418"/>
      <c r="N17" s="419"/>
      <c r="O17" s="420"/>
      <c r="P17" s="421"/>
      <c r="Q17" s="768"/>
      <c r="R17" s="418"/>
      <c r="S17" s="419"/>
      <c r="T17" s="420"/>
      <c r="U17" s="422"/>
      <c r="V17" s="721"/>
      <c r="W17" s="418"/>
      <c r="X17" s="419"/>
      <c r="Y17" s="420"/>
      <c r="Z17" s="421"/>
      <c r="AA17" s="721"/>
      <c r="AB17" s="418"/>
      <c r="AC17" s="419"/>
      <c r="AD17" s="420"/>
      <c r="AE17" s="421"/>
      <c r="AF17" s="724"/>
      <c r="AG17" s="93"/>
      <c r="AH17" s="94"/>
      <c r="AI17" s="219"/>
      <c r="AJ17" s="220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 s="1" customFormat="1" ht="18" hidden="1" customHeight="1" thickBot="1">
      <c r="A18" s="743"/>
      <c r="B18" s="725"/>
      <c r="C18" s="96"/>
      <c r="D18" s="95"/>
      <c r="E18" s="221"/>
      <c r="F18" s="190"/>
      <c r="G18" s="722"/>
      <c r="H18" s="423"/>
      <c r="I18" s="415"/>
      <c r="J18" s="416"/>
      <c r="K18" s="424"/>
      <c r="L18" s="722"/>
      <c r="M18" s="423"/>
      <c r="N18" s="415"/>
      <c r="O18" s="416"/>
      <c r="P18" s="424"/>
      <c r="Q18" s="769"/>
      <c r="R18" s="423"/>
      <c r="S18" s="415"/>
      <c r="T18" s="416"/>
      <c r="U18" s="417"/>
      <c r="V18" s="722"/>
      <c r="W18" s="423"/>
      <c r="X18" s="415"/>
      <c r="Y18" s="416"/>
      <c r="Z18" s="424"/>
      <c r="AA18" s="722"/>
      <c r="AB18" s="423"/>
      <c r="AC18" s="415"/>
      <c r="AD18" s="416"/>
      <c r="AE18" s="424"/>
      <c r="AF18" s="725"/>
      <c r="AG18" s="96"/>
      <c r="AH18" s="95"/>
      <c r="AI18" s="221"/>
      <c r="AJ18" s="190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s="1" customFormat="1" ht="18" hidden="1" customHeight="1">
      <c r="A19" s="731" t="s">
        <v>91</v>
      </c>
      <c r="B19" s="705"/>
      <c r="C19" s="281"/>
      <c r="D19" s="282"/>
      <c r="E19" s="305"/>
      <c r="F19" s="306"/>
      <c r="G19" s="702"/>
      <c r="H19" s="418"/>
      <c r="I19" s="418"/>
      <c r="J19" s="425"/>
      <c r="K19" s="45"/>
      <c r="L19" s="702"/>
      <c r="M19" s="418"/>
      <c r="N19" s="418"/>
      <c r="O19" s="425"/>
      <c r="P19" s="426"/>
      <c r="Q19" s="702"/>
      <c r="R19" s="418"/>
      <c r="S19" s="419"/>
      <c r="T19" s="425"/>
      <c r="U19" s="45"/>
      <c r="V19" s="702"/>
      <c r="W19" s="418"/>
      <c r="X19" s="418"/>
      <c r="Y19" s="425"/>
      <c r="Z19" s="45"/>
      <c r="AA19" s="702"/>
      <c r="AB19" s="418"/>
      <c r="AC19" s="418"/>
      <c r="AD19" s="425"/>
      <c r="AE19" s="45"/>
      <c r="AF19" s="705"/>
      <c r="AG19" s="307"/>
      <c r="AH19" s="279"/>
      <c r="AI19" s="308"/>
      <c r="AJ19" s="306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 s="1" customFormat="1" ht="18" hidden="1" customHeight="1">
      <c r="A20" s="732"/>
      <c r="B20" s="706"/>
      <c r="C20" s="283"/>
      <c r="D20" s="69"/>
      <c r="E20" s="309"/>
      <c r="F20" s="217"/>
      <c r="G20" s="703"/>
      <c r="H20" s="418"/>
      <c r="I20" s="418"/>
      <c r="J20" s="425"/>
      <c r="K20" s="49"/>
      <c r="L20" s="703"/>
      <c r="M20" s="418"/>
      <c r="N20" s="418"/>
      <c r="O20" s="425"/>
      <c r="P20" s="53"/>
      <c r="Q20" s="703"/>
      <c r="R20" s="418"/>
      <c r="S20" s="419"/>
      <c r="T20" s="425"/>
      <c r="U20" s="49"/>
      <c r="V20" s="703"/>
      <c r="W20" s="418"/>
      <c r="X20" s="418"/>
      <c r="Y20" s="425"/>
      <c r="Z20" s="49"/>
      <c r="AA20" s="703"/>
      <c r="AB20" s="418"/>
      <c r="AC20" s="418"/>
      <c r="AD20" s="425"/>
      <c r="AE20" s="49"/>
      <c r="AF20" s="706"/>
      <c r="AG20" s="310"/>
      <c r="AH20" s="280"/>
      <c r="AI20" s="311"/>
      <c r="AJ20" s="217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 s="1" customFormat="1" ht="18" hidden="1" customHeight="1">
      <c r="A21" s="732"/>
      <c r="B21" s="706"/>
      <c r="C21" s="283"/>
      <c r="D21" s="69"/>
      <c r="E21" s="309"/>
      <c r="F21" s="217"/>
      <c r="G21" s="703"/>
      <c r="H21" s="418"/>
      <c r="I21" s="418"/>
      <c r="J21" s="425"/>
      <c r="K21" s="49"/>
      <c r="L21" s="703"/>
      <c r="M21" s="418"/>
      <c r="N21" s="418"/>
      <c r="O21" s="425"/>
      <c r="P21" s="53"/>
      <c r="Q21" s="703"/>
      <c r="R21" s="418"/>
      <c r="S21" s="419"/>
      <c r="T21" s="425"/>
      <c r="U21" s="49"/>
      <c r="V21" s="703"/>
      <c r="W21" s="418"/>
      <c r="X21" s="418"/>
      <c r="Y21" s="425"/>
      <c r="Z21" s="49"/>
      <c r="AA21" s="703"/>
      <c r="AB21" s="418"/>
      <c r="AC21" s="418"/>
      <c r="AD21" s="425"/>
      <c r="AE21" s="49"/>
      <c r="AF21" s="706"/>
      <c r="AG21" s="310"/>
      <c r="AH21" s="280"/>
      <c r="AI21" s="311"/>
      <c r="AJ21" s="217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 s="1" customFormat="1" ht="18" hidden="1" customHeight="1">
      <c r="A22" s="732"/>
      <c r="B22" s="706"/>
      <c r="C22" s="283"/>
      <c r="D22" s="69"/>
      <c r="E22" s="309"/>
      <c r="F22" s="217"/>
      <c r="G22" s="703"/>
      <c r="H22" s="418"/>
      <c r="I22" s="418"/>
      <c r="J22" s="425"/>
      <c r="K22" s="49"/>
      <c r="L22" s="703"/>
      <c r="M22" s="418"/>
      <c r="N22" s="418"/>
      <c r="O22" s="425"/>
      <c r="P22" s="53"/>
      <c r="Q22" s="703"/>
      <c r="R22" s="418"/>
      <c r="S22" s="419"/>
      <c r="T22" s="425"/>
      <c r="U22" s="49"/>
      <c r="V22" s="703"/>
      <c r="W22" s="418"/>
      <c r="X22" s="418"/>
      <c r="Y22" s="425"/>
      <c r="Z22" s="49"/>
      <c r="AA22" s="703"/>
      <c r="AB22" s="418"/>
      <c r="AC22" s="418"/>
      <c r="AD22" s="425"/>
      <c r="AE22" s="49"/>
      <c r="AF22" s="706"/>
      <c r="AG22" s="310"/>
      <c r="AH22" s="280"/>
      <c r="AI22" s="311"/>
      <c r="AJ22" s="217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 s="1" customFormat="1" ht="18" hidden="1" customHeight="1">
      <c r="A23" s="732"/>
      <c r="B23" s="706"/>
      <c r="C23" s="283"/>
      <c r="D23" s="69"/>
      <c r="E23" s="309"/>
      <c r="F23" s="217"/>
      <c r="G23" s="703"/>
      <c r="H23" s="418"/>
      <c r="I23" s="418"/>
      <c r="J23" s="425"/>
      <c r="K23" s="49"/>
      <c r="L23" s="703"/>
      <c r="M23" s="418"/>
      <c r="N23" s="418"/>
      <c r="O23" s="425"/>
      <c r="P23" s="53"/>
      <c r="Q23" s="703"/>
      <c r="R23" s="418"/>
      <c r="S23" s="419"/>
      <c r="T23" s="425"/>
      <c r="U23" s="49"/>
      <c r="V23" s="703"/>
      <c r="W23" s="418"/>
      <c r="X23" s="418"/>
      <c r="Y23" s="425"/>
      <c r="Z23" s="49"/>
      <c r="AA23" s="703"/>
      <c r="AB23" s="418"/>
      <c r="AC23" s="418"/>
      <c r="AD23" s="425"/>
      <c r="AE23" s="49"/>
      <c r="AF23" s="706"/>
      <c r="AG23" s="310"/>
      <c r="AH23" s="280"/>
      <c r="AI23" s="311"/>
      <c r="AJ23" s="217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 s="1" customFormat="1" ht="18" hidden="1" customHeight="1">
      <c r="A24" s="732"/>
      <c r="B24" s="706"/>
      <c r="C24" s="283"/>
      <c r="D24" s="69"/>
      <c r="E24" s="309"/>
      <c r="F24" s="217"/>
      <c r="G24" s="703"/>
      <c r="H24" s="418"/>
      <c r="I24" s="418"/>
      <c r="J24" s="425"/>
      <c r="K24" s="49"/>
      <c r="L24" s="703"/>
      <c r="M24" s="418"/>
      <c r="N24" s="418"/>
      <c r="O24" s="425"/>
      <c r="P24" s="53"/>
      <c r="Q24" s="703"/>
      <c r="R24" s="418"/>
      <c r="S24" s="419"/>
      <c r="T24" s="425"/>
      <c r="U24" s="49"/>
      <c r="V24" s="703"/>
      <c r="W24" s="418"/>
      <c r="X24" s="418"/>
      <c r="Y24" s="425"/>
      <c r="Z24" s="49"/>
      <c r="AA24" s="703"/>
      <c r="AB24" s="418"/>
      <c r="AC24" s="418"/>
      <c r="AD24" s="425"/>
      <c r="AE24" s="49"/>
      <c r="AF24" s="706"/>
      <c r="AG24" s="310"/>
      <c r="AH24" s="280"/>
      <c r="AI24" s="311"/>
      <c r="AJ24" s="217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 s="1" customFormat="1" ht="18" hidden="1" customHeight="1">
      <c r="A25" s="732"/>
      <c r="B25" s="706"/>
      <c r="C25" s="283"/>
      <c r="D25" s="69"/>
      <c r="E25" s="309"/>
      <c r="F25" s="217"/>
      <c r="G25" s="703"/>
      <c r="H25" s="418"/>
      <c r="I25" s="418"/>
      <c r="J25" s="425"/>
      <c r="K25" s="49"/>
      <c r="L25" s="703"/>
      <c r="M25" s="418"/>
      <c r="N25" s="418"/>
      <c r="O25" s="425"/>
      <c r="P25" s="53"/>
      <c r="Q25" s="703"/>
      <c r="R25" s="418"/>
      <c r="S25" s="419"/>
      <c r="T25" s="425"/>
      <c r="U25" s="49"/>
      <c r="V25" s="703"/>
      <c r="W25" s="418"/>
      <c r="X25" s="418"/>
      <c r="Y25" s="425"/>
      <c r="Z25" s="49"/>
      <c r="AA25" s="703"/>
      <c r="AB25" s="418"/>
      <c r="AC25" s="418"/>
      <c r="AD25" s="425"/>
      <c r="AE25" s="49"/>
      <c r="AF25" s="706"/>
      <c r="AG25" s="310"/>
      <c r="AH25" s="280"/>
      <c r="AI25" s="311"/>
      <c r="AJ25" s="217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 s="1" customFormat="1" ht="18" hidden="1" customHeight="1">
      <c r="A26" s="732"/>
      <c r="B26" s="706"/>
      <c r="C26" s="283"/>
      <c r="D26" s="69"/>
      <c r="E26" s="309"/>
      <c r="F26" s="217"/>
      <c r="G26" s="703"/>
      <c r="H26" s="418"/>
      <c r="I26" s="418"/>
      <c r="J26" s="425"/>
      <c r="K26" s="49"/>
      <c r="L26" s="703"/>
      <c r="M26" s="418"/>
      <c r="N26" s="418"/>
      <c r="O26" s="425"/>
      <c r="P26" s="53"/>
      <c r="Q26" s="703"/>
      <c r="R26" s="418"/>
      <c r="S26" s="419"/>
      <c r="T26" s="425"/>
      <c r="U26" s="49"/>
      <c r="V26" s="703"/>
      <c r="W26" s="418"/>
      <c r="X26" s="418"/>
      <c r="Y26" s="425"/>
      <c r="Z26" s="49"/>
      <c r="AA26" s="703"/>
      <c r="AB26" s="418"/>
      <c r="AC26" s="418"/>
      <c r="AD26" s="425"/>
      <c r="AE26" s="49"/>
      <c r="AF26" s="706"/>
      <c r="AG26" s="310"/>
      <c r="AH26" s="280"/>
      <c r="AI26" s="311"/>
      <c r="AJ26" s="217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s="1" customFormat="1" ht="18" hidden="1" customHeight="1">
      <c r="A27" s="732"/>
      <c r="B27" s="706"/>
      <c r="C27" s="283"/>
      <c r="D27" s="69"/>
      <c r="E27" s="309"/>
      <c r="F27" s="217"/>
      <c r="G27" s="703"/>
      <c r="H27" s="418"/>
      <c r="I27" s="418"/>
      <c r="J27" s="425"/>
      <c r="K27" s="49"/>
      <c r="L27" s="703"/>
      <c r="M27" s="418"/>
      <c r="N27" s="418"/>
      <c r="O27" s="425"/>
      <c r="P27" s="53"/>
      <c r="Q27" s="703"/>
      <c r="R27" s="418"/>
      <c r="S27" s="419"/>
      <c r="T27" s="425"/>
      <c r="U27" s="49"/>
      <c r="V27" s="703"/>
      <c r="W27" s="418"/>
      <c r="X27" s="418"/>
      <c r="Y27" s="425"/>
      <c r="Z27" s="49"/>
      <c r="AA27" s="703"/>
      <c r="AB27" s="418"/>
      <c r="AC27" s="418"/>
      <c r="AD27" s="425"/>
      <c r="AE27" s="49"/>
      <c r="AF27" s="706"/>
      <c r="AG27" s="310"/>
      <c r="AH27" s="280"/>
      <c r="AI27" s="311"/>
      <c r="AJ27" s="21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 s="1" customFormat="1" ht="18" hidden="1" customHeight="1">
      <c r="A28" s="732"/>
      <c r="B28" s="706"/>
      <c r="C28" s="283"/>
      <c r="D28" s="69"/>
      <c r="E28" s="309"/>
      <c r="F28" s="217"/>
      <c r="G28" s="703"/>
      <c r="H28" s="418"/>
      <c r="I28" s="418"/>
      <c r="J28" s="425"/>
      <c r="K28" s="49"/>
      <c r="L28" s="703"/>
      <c r="M28" s="418"/>
      <c r="N28" s="418"/>
      <c r="O28" s="425"/>
      <c r="P28" s="53"/>
      <c r="Q28" s="703"/>
      <c r="R28" s="418"/>
      <c r="S28" s="419"/>
      <c r="T28" s="425"/>
      <c r="U28" s="49"/>
      <c r="V28" s="703"/>
      <c r="W28" s="418"/>
      <c r="X28" s="418"/>
      <c r="Y28" s="425"/>
      <c r="Z28" s="49"/>
      <c r="AA28" s="703"/>
      <c r="AB28" s="418"/>
      <c r="AC28" s="418"/>
      <c r="AD28" s="425"/>
      <c r="AE28" s="49"/>
      <c r="AF28" s="706"/>
      <c r="AG28" s="310"/>
      <c r="AH28" s="280"/>
      <c r="AI28" s="311"/>
      <c r="AJ28" s="217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 s="1" customFormat="1" ht="18" hidden="1" customHeight="1">
      <c r="A29" s="732"/>
      <c r="B29" s="706"/>
      <c r="C29" s="283"/>
      <c r="D29" s="69"/>
      <c r="E29" s="309"/>
      <c r="F29" s="217"/>
      <c r="G29" s="703"/>
      <c r="H29" s="418"/>
      <c r="I29" s="418"/>
      <c r="J29" s="425"/>
      <c r="K29" s="49"/>
      <c r="L29" s="703"/>
      <c r="M29" s="418"/>
      <c r="N29" s="418"/>
      <c r="O29" s="425"/>
      <c r="P29" s="53"/>
      <c r="Q29" s="703"/>
      <c r="R29" s="418"/>
      <c r="S29" s="419"/>
      <c r="T29" s="425"/>
      <c r="U29" s="49"/>
      <c r="V29" s="703"/>
      <c r="W29" s="418"/>
      <c r="X29" s="418"/>
      <c r="Y29" s="425"/>
      <c r="Z29" s="49"/>
      <c r="AA29" s="703"/>
      <c r="AB29" s="418"/>
      <c r="AC29" s="418"/>
      <c r="AD29" s="425"/>
      <c r="AE29" s="49"/>
      <c r="AF29" s="706"/>
      <c r="AG29" s="310"/>
      <c r="AH29" s="280"/>
      <c r="AI29" s="311"/>
      <c r="AJ29" s="217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 s="1" customFormat="1" ht="18" hidden="1" customHeight="1">
      <c r="A30" s="732"/>
      <c r="B30" s="706"/>
      <c r="C30" s="283"/>
      <c r="D30" s="69"/>
      <c r="E30" s="309"/>
      <c r="F30" s="217"/>
      <c r="G30" s="703"/>
      <c r="H30" s="418"/>
      <c r="I30" s="418"/>
      <c r="J30" s="425"/>
      <c r="K30" s="49"/>
      <c r="L30" s="703"/>
      <c r="M30" s="418"/>
      <c r="N30" s="418"/>
      <c r="O30" s="425"/>
      <c r="P30" s="53"/>
      <c r="Q30" s="703"/>
      <c r="R30" s="418"/>
      <c r="S30" s="419"/>
      <c r="T30" s="425"/>
      <c r="U30" s="49"/>
      <c r="V30" s="703"/>
      <c r="W30" s="418"/>
      <c r="X30" s="418"/>
      <c r="Y30" s="425"/>
      <c r="Z30" s="49"/>
      <c r="AA30" s="703"/>
      <c r="AB30" s="418"/>
      <c r="AC30" s="418"/>
      <c r="AD30" s="425"/>
      <c r="AE30" s="49"/>
      <c r="AF30" s="706"/>
      <c r="AG30" s="310"/>
      <c r="AH30" s="280"/>
      <c r="AI30" s="311"/>
      <c r="AJ30" s="217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 s="1" customFormat="1" ht="18" hidden="1" customHeight="1">
      <c r="A31" s="732"/>
      <c r="B31" s="706"/>
      <c r="C31" s="283"/>
      <c r="D31" s="69"/>
      <c r="E31" s="309"/>
      <c r="F31" s="217"/>
      <c r="G31" s="703"/>
      <c r="H31" s="418"/>
      <c r="I31" s="418"/>
      <c r="J31" s="425"/>
      <c r="K31" s="49"/>
      <c r="L31" s="703"/>
      <c r="M31" s="418"/>
      <c r="N31" s="418"/>
      <c r="O31" s="425"/>
      <c r="P31" s="53"/>
      <c r="Q31" s="703"/>
      <c r="R31" s="418"/>
      <c r="S31" s="419"/>
      <c r="T31" s="425"/>
      <c r="U31" s="49"/>
      <c r="V31" s="703"/>
      <c r="W31" s="418"/>
      <c r="X31" s="418"/>
      <c r="Y31" s="425"/>
      <c r="Z31" s="49"/>
      <c r="AA31" s="703"/>
      <c r="AB31" s="418"/>
      <c r="AC31" s="418"/>
      <c r="AD31" s="425"/>
      <c r="AE31" s="49"/>
      <c r="AF31" s="706"/>
      <c r="AG31" s="310"/>
      <c r="AH31" s="280"/>
      <c r="AI31" s="311"/>
      <c r="AJ31" s="217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 s="1" customFormat="1" ht="18" hidden="1" customHeight="1">
      <c r="A32" s="732"/>
      <c r="B32" s="706"/>
      <c r="C32" s="283"/>
      <c r="D32" s="69"/>
      <c r="E32" s="309"/>
      <c r="F32" s="217"/>
      <c r="G32" s="703"/>
      <c r="H32" s="418"/>
      <c r="I32" s="418"/>
      <c r="J32" s="425"/>
      <c r="K32" s="49"/>
      <c r="L32" s="703"/>
      <c r="M32" s="418"/>
      <c r="N32" s="418"/>
      <c r="O32" s="425"/>
      <c r="P32" s="53"/>
      <c r="Q32" s="703"/>
      <c r="R32" s="418"/>
      <c r="S32" s="419"/>
      <c r="T32" s="425"/>
      <c r="U32" s="49"/>
      <c r="V32" s="703"/>
      <c r="W32" s="418"/>
      <c r="X32" s="418"/>
      <c r="Y32" s="425"/>
      <c r="Z32" s="49"/>
      <c r="AA32" s="703"/>
      <c r="AB32" s="418"/>
      <c r="AC32" s="418"/>
      <c r="AD32" s="425"/>
      <c r="AE32" s="49"/>
      <c r="AF32" s="706"/>
      <c r="AG32" s="310"/>
      <c r="AH32" s="280"/>
      <c r="AI32" s="311"/>
      <c r="AJ32" s="217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 s="1" customFormat="1" ht="18" hidden="1" customHeight="1" thickBot="1">
      <c r="A33" s="733"/>
      <c r="B33" s="707"/>
      <c r="C33" s="284"/>
      <c r="D33" s="71"/>
      <c r="E33" s="312"/>
      <c r="F33" s="218"/>
      <c r="G33" s="704"/>
      <c r="H33" s="418"/>
      <c r="I33" s="418"/>
      <c r="J33" s="425"/>
      <c r="K33" s="52"/>
      <c r="L33" s="704"/>
      <c r="M33" s="418"/>
      <c r="N33" s="418"/>
      <c r="O33" s="425"/>
      <c r="P33" s="53"/>
      <c r="Q33" s="704"/>
      <c r="R33" s="418"/>
      <c r="S33" s="419"/>
      <c r="T33" s="425"/>
      <c r="U33" s="52"/>
      <c r="V33" s="704"/>
      <c r="W33" s="418"/>
      <c r="X33" s="418"/>
      <c r="Y33" s="425"/>
      <c r="Z33" s="52"/>
      <c r="AA33" s="704"/>
      <c r="AB33" s="418"/>
      <c r="AC33" s="418"/>
      <c r="AD33" s="425"/>
      <c r="AE33" s="49"/>
      <c r="AF33" s="707"/>
      <c r="AG33" s="313"/>
      <c r="AH33" s="285"/>
      <c r="AI33" s="314"/>
      <c r="AJ33" s="218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 s="1" customFormat="1" ht="18" customHeight="1">
      <c r="A34" s="731" t="s">
        <v>92</v>
      </c>
      <c r="B34" s="705"/>
      <c r="C34" s="281"/>
      <c r="D34" s="282"/>
      <c r="E34" s="305"/>
      <c r="F34" s="306"/>
      <c r="G34" s="713" t="s">
        <v>283</v>
      </c>
      <c r="H34" s="566" t="s">
        <v>253</v>
      </c>
      <c r="I34" s="562" t="s">
        <v>282</v>
      </c>
      <c r="J34" s="595">
        <f>MROUND(70*J$2/1000,3)</f>
        <v>105</v>
      </c>
      <c r="K34" s="564" t="s">
        <v>38</v>
      </c>
      <c r="L34" s="713" t="s">
        <v>208</v>
      </c>
      <c r="M34" s="602" t="s">
        <v>71</v>
      </c>
      <c r="N34" s="558"/>
      <c r="O34" s="595">
        <f>MROUND(66*O$2/1000,3)</f>
        <v>99</v>
      </c>
      <c r="P34" s="560" t="s">
        <v>38</v>
      </c>
      <c r="Q34" s="728" t="s">
        <v>222</v>
      </c>
      <c r="R34" s="410" t="s">
        <v>129</v>
      </c>
      <c r="S34" s="411"/>
      <c r="T34" s="412">
        <f>ROUND(10*T$2/1000,0)</f>
        <v>15</v>
      </c>
      <c r="U34" s="413" t="s">
        <v>38</v>
      </c>
      <c r="V34" s="753" t="s">
        <v>263</v>
      </c>
      <c r="W34" s="410" t="s">
        <v>262</v>
      </c>
      <c r="X34" s="492"/>
      <c r="Y34" s="412">
        <f>ROUND(39.5*Y$2/1000,0)</f>
        <v>60</v>
      </c>
      <c r="Z34" s="427" t="s">
        <v>38</v>
      </c>
      <c r="AA34" s="728" t="s">
        <v>200</v>
      </c>
      <c r="AB34" s="428"/>
      <c r="AC34" s="168"/>
      <c r="AD34" s="412"/>
      <c r="AE34" s="45"/>
      <c r="AF34" s="705"/>
      <c r="AG34" s="307"/>
      <c r="AH34" s="279"/>
      <c r="AI34" s="308"/>
      <c r="AJ34" s="306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 s="1" customFormat="1" ht="18" customHeight="1">
      <c r="A35" s="732"/>
      <c r="B35" s="706"/>
      <c r="C35" s="283"/>
      <c r="D35" s="69"/>
      <c r="E35" s="309"/>
      <c r="F35" s="217"/>
      <c r="G35" s="714"/>
      <c r="H35" s="566" t="s">
        <v>40</v>
      </c>
      <c r="I35" s="562"/>
      <c r="J35" s="565">
        <f>ROUND(25*J$2/1000,0)</f>
        <v>38</v>
      </c>
      <c r="K35" s="564" t="s">
        <v>38</v>
      </c>
      <c r="L35" s="714"/>
      <c r="M35" s="566" t="s">
        <v>129</v>
      </c>
      <c r="N35" s="562"/>
      <c r="O35" s="565">
        <f>ROUND(15*O$2/1000,0)</f>
        <v>23</v>
      </c>
      <c r="P35" s="564" t="s">
        <v>38</v>
      </c>
      <c r="Q35" s="729"/>
      <c r="R35" s="429" t="s">
        <v>72</v>
      </c>
      <c r="S35" s="419" t="s">
        <v>39</v>
      </c>
      <c r="T35" s="425">
        <f>MROUND(31*T$2/1000,3)</f>
        <v>48</v>
      </c>
      <c r="U35" s="49" t="s">
        <v>38</v>
      </c>
      <c r="V35" s="754"/>
      <c r="W35" s="429" t="s">
        <v>140</v>
      </c>
      <c r="X35" s="419" t="s">
        <v>39</v>
      </c>
      <c r="Y35" s="425">
        <f>ROUND(20*Y$2/1000,0)</f>
        <v>30</v>
      </c>
      <c r="Z35" s="49" t="s">
        <v>38</v>
      </c>
      <c r="AA35" s="729"/>
      <c r="AB35" s="122"/>
      <c r="AC35" s="131"/>
      <c r="AD35" s="131"/>
      <c r="AE35" s="49"/>
      <c r="AF35" s="706"/>
      <c r="AG35" s="310"/>
      <c r="AH35" s="280"/>
      <c r="AI35" s="311"/>
      <c r="AJ35" s="217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 s="1" customFormat="1" ht="18" customHeight="1">
      <c r="A36" s="732"/>
      <c r="B36" s="706"/>
      <c r="C36" s="283"/>
      <c r="D36" s="69"/>
      <c r="E36" s="309"/>
      <c r="F36" s="217"/>
      <c r="G36" s="714"/>
      <c r="H36" s="566" t="s">
        <v>284</v>
      </c>
      <c r="I36" s="562"/>
      <c r="J36" s="565">
        <f>ROUND(8*J$2/1000,0)</f>
        <v>12</v>
      </c>
      <c r="K36" s="564" t="s">
        <v>38</v>
      </c>
      <c r="L36" s="714"/>
      <c r="M36" s="566" t="s">
        <v>46</v>
      </c>
      <c r="N36" s="562"/>
      <c r="O36" s="565">
        <f>ROUND(18*O$2/1000,0)</f>
        <v>27</v>
      </c>
      <c r="P36" s="564" t="s">
        <v>38</v>
      </c>
      <c r="Q36" s="729"/>
      <c r="R36" s="429" t="s">
        <v>41</v>
      </c>
      <c r="S36" s="419"/>
      <c r="T36" s="425">
        <f>ROUND(39*T$2/1000,0)</f>
        <v>59</v>
      </c>
      <c r="U36" s="49" t="s">
        <v>38</v>
      </c>
      <c r="V36" s="754"/>
      <c r="W36" s="429" t="s">
        <v>72</v>
      </c>
      <c r="X36" s="419" t="s">
        <v>73</v>
      </c>
      <c r="Y36" s="425">
        <f>MROUND(32*Y$2/1000,3)</f>
        <v>48</v>
      </c>
      <c r="Z36" s="49" t="s">
        <v>38</v>
      </c>
      <c r="AA36" s="729"/>
      <c r="AB36" s="430"/>
      <c r="AC36" s="431"/>
      <c r="AD36" s="432"/>
      <c r="AE36" s="433"/>
      <c r="AF36" s="706"/>
      <c r="AG36" s="310"/>
      <c r="AH36" s="280"/>
      <c r="AI36" s="311"/>
      <c r="AJ36" s="217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 s="1" customFormat="1" ht="18" customHeight="1">
      <c r="A37" s="732"/>
      <c r="B37" s="706"/>
      <c r="C37" s="283"/>
      <c r="D37" s="69"/>
      <c r="E37" s="309"/>
      <c r="F37" s="217"/>
      <c r="G37" s="714"/>
      <c r="H37" s="596" t="s">
        <v>201</v>
      </c>
      <c r="I37" s="562"/>
      <c r="J37" s="565">
        <f>ROUND(10*J$2/1000,0)</f>
        <v>15</v>
      </c>
      <c r="K37" s="564" t="s">
        <v>38</v>
      </c>
      <c r="L37" s="714"/>
      <c r="M37" s="566" t="s">
        <v>197</v>
      </c>
      <c r="N37" s="562"/>
      <c r="O37" s="565">
        <f>ROUND(1.4*O$2/1000,0)</f>
        <v>2</v>
      </c>
      <c r="P37" s="597" t="s">
        <v>38</v>
      </c>
      <c r="Q37" s="729"/>
      <c r="R37" s="429" t="s">
        <v>67</v>
      </c>
      <c r="S37" s="419"/>
      <c r="T37" s="425">
        <f>ROUND(5.4*T$2/1000,0)</f>
        <v>8</v>
      </c>
      <c r="U37" s="49" t="s">
        <v>38</v>
      </c>
      <c r="V37" s="754"/>
      <c r="W37" s="429" t="s">
        <v>212</v>
      </c>
      <c r="X37" s="419"/>
      <c r="Y37" s="425">
        <f>ROUND(14*Y$2/1000,0)</f>
        <v>21</v>
      </c>
      <c r="Z37" s="434" t="s">
        <v>38</v>
      </c>
      <c r="AA37" s="729"/>
      <c r="AB37" s="122"/>
      <c r="AC37" s="131"/>
      <c r="AD37" s="131"/>
      <c r="AE37" s="49"/>
      <c r="AF37" s="706"/>
      <c r="AG37" s="310"/>
      <c r="AH37" s="280"/>
      <c r="AI37" s="311"/>
      <c r="AJ37" s="21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 s="1" customFormat="1" ht="18" customHeight="1">
      <c r="A38" s="732"/>
      <c r="B38" s="706"/>
      <c r="C38" s="283"/>
      <c r="D38" s="69"/>
      <c r="E38" s="309"/>
      <c r="F38" s="217"/>
      <c r="G38" s="714"/>
      <c r="H38" s="596" t="s">
        <v>280</v>
      </c>
      <c r="I38" s="562"/>
      <c r="J38" s="565">
        <v>2</v>
      </c>
      <c r="K38" s="597" t="s">
        <v>281</v>
      </c>
      <c r="L38" s="714"/>
      <c r="M38" s="598" t="s">
        <v>254</v>
      </c>
      <c r="N38" s="599"/>
      <c r="O38" s="600">
        <v>1</v>
      </c>
      <c r="P38" s="601" t="s">
        <v>38</v>
      </c>
      <c r="Q38" s="729"/>
      <c r="R38" s="429" t="s">
        <v>220</v>
      </c>
      <c r="S38" s="419"/>
      <c r="T38" s="425">
        <v>2</v>
      </c>
      <c r="U38" s="49" t="s">
        <v>45</v>
      </c>
      <c r="V38" s="754"/>
      <c r="W38" s="110" t="s">
        <v>197</v>
      </c>
      <c r="X38" s="94"/>
      <c r="Y38" s="213">
        <v>3</v>
      </c>
      <c r="Z38" s="495" t="s">
        <v>38</v>
      </c>
      <c r="AA38" s="729"/>
      <c r="AB38" s="122"/>
      <c r="AC38" s="131"/>
      <c r="AD38" s="131"/>
      <c r="AE38" s="49"/>
      <c r="AF38" s="706"/>
      <c r="AG38" s="310"/>
      <c r="AH38" s="280"/>
      <c r="AI38" s="311"/>
      <c r="AJ38" s="217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 s="1" customFormat="1" ht="18" customHeight="1">
      <c r="A39" s="732"/>
      <c r="B39" s="706"/>
      <c r="C39" s="283"/>
      <c r="D39" s="69"/>
      <c r="E39" s="309"/>
      <c r="F39" s="217"/>
      <c r="G39" s="714"/>
      <c r="H39" s="598" t="s">
        <v>286</v>
      </c>
      <c r="I39" s="599"/>
      <c r="J39" s="600">
        <v>2</v>
      </c>
      <c r="K39" s="601" t="s">
        <v>38</v>
      </c>
      <c r="L39" s="714"/>
      <c r="M39" s="598" t="s">
        <v>209</v>
      </c>
      <c r="N39" s="599"/>
      <c r="O39" s="600">
        <v>1.2</v>
      </c>
      <c r="P39" s="601" t="s">
        <v>38</v>
      </c>
      <c r="Q39" s="729"/>
      <c r="R39" s="429" t="s">
        <v>223</v>
      </c>
      <c r="S39" s="418" t="s">
        <v>224</v>
      </c>
      <c r="T39" s="425">
        <v>1.5</v>
      </c>
      <c r="U39" s="434" t="s">
        <v>38</v>
      </c>
      <c r="V39" s="754"/>
      <c r="W39" s="496" t="s">
        <v>260</v>
      </c>
      <c r="X39" s="94"/>
      <c r="Y39" s="213">
        <v>1</v>
      </c>
      <c r="Z39" s="495" t="s">
        <v>42</v>
      </c>
      <c r="AA39" s="729"/>
      <c r="AB39" s="429"/>
      <c r="AC39" s="418"/>
      <c r="AD39" s="425"/>
      <c r="AE39" s="49"/>
      <c r="AF39" s="706"/>
      <c r="AG39" s="310"/>
      <c r="AH39" s="280"/>
      <c r="AI39" s="311"/>
      <c r="AJ39" s="217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s="1" customFormat="1" ht="18" customHeight="1">
      <c r="A40" s="732"/>
      <c r="B40" s="706"/>
      <c r="C40" s="283"/>
      <c r="D40" s="69"/>
      <c r="E40" s="309"/>
      <c r="F40" s="217"/>
      <c r="G40" s="714"/>
      <c r="H40" s="566"/>
      <c r="I40" s="562"/>
      <c r="J40" s="565"/>
      <c r="K40" s="564"/>
      <c r="L40" s="714"/>
      <c r="M40" s="566"/>
      <c r="N40" s="562"/>
      <c r="O40" s="565"/>
      <c r="P40" s="564"/>
      <c r="Q40" s="729"/>
      <c r="R40" s="404" t="s">
        <v>204</v>
      </c>
      <c r="S40" s="405"/>
      <c r="T40" s="406">
        <v>1</v>
      </c>
      <c r="U40" s="408" t="s">
        <v>38</v>
      </c>
      <c r="V40" s="754"/>
      <c r="W40" s="110" t="s">
        <v>146</v>
      </c>
      <c r="X40" s="94" t="s">
        <v>39</v>
      </c>
      <c r="Y40" s="213">
        <f>ROUND(0.9*Y$2/1000,1)</f>
        <v>1.4</v>
      </c>
      <c r="Z40" s="495" t="s">
        <v>38</v>
      </c>
      <c r="AA40" s="729"/>
      <c r="AB40" s="122"/>
      <c r="AC40" s="131"/>
      <c r="AD40" s="131"/>
      <c r="AE40" s="49"/>
      <c r="AF40" s="706"/>
      <c r="AG40" s="310"/>
      <c r="AH40" s="280"/>
      <c r="AI40" s="311"/>
      <c r="AJ40" s="217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 s="1" customFormat="1" ht="18" customHeight="1">
      <c r="A41" s="732"/>
      <c r="B41" s="706"/>
      <c r="C41" s="283"/>
      <c r="D41" s="69"/>
      <c r="E41" s="309"/>
      <c r="F41" s="217"/>
      <c r="G41" s="714"/>
      <c r="H41" s="566"/>
      <c r="I41" s="562"/>
      <c r="J41" s="565"/>
      <c r="K41" s="564"/>
      <c r="L41" s="714"/>
      <c r="M41" s="566"/>
      <c r="N41" s="562"/>
      <c r="O41" s="565"/>
      <c r="P41" s="564"/>
      <c r="Q41" s="729"/>
      <c r="R41" s="429"/>
      <c r="S41" s="418"/>
      <c r="T41" s="425"/>
      <c r="U41" s="49"/>
      <c r="V41" s="754"/>
      <c r="W41" s="429"/>
      <c r="X41" s="419"/>
      <c r="Y41" s="425"/>
      <c r="Z41" s="49"/>
      <c r="AA41" s="729"/>
      <c r="AB41" s="122"/>
      <c r="AC41" s="131"/>
      <c r="AD41" s="131"/>
      <c r="AE41" s="49"/>
      <c r="AF41" s="706"/>
      <c r="AG41" s="310"/>
      <c r="AH41" s="280"/>
      <c r="AI41" s="311"/>
      <c r="AJ41" s="217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 s="1" customFormat="1" ht="18" customHeight="1">
      <c r="A42" s="732"/>
      <c r="B42" s="706"/>
      <c r="C42" s="283"/>
      <c r="D42" s="69"/>
      <c r="E42" s="309"/>
      <c r="F42" s="217"/>
      <c r="G42" s="714"/>
      <c r="H42" s="596"/>
      <c r="I42" s="562"/>
      <c r="J42" s="565"/>
      <c r="K42" s="564"/>
      <c r="L42" s="714"/>
      <c r="M42" s="566"/>
      <c r="N42" s="562"/>
      <c r="O42" s="565"/>
      <c r="P42" s="564"/>
      <c r="Q42" s="729"/>
      <c r="R42" s="429"/>
      <c r="S42" s="418"/>
      <c r="T42" s="425"/>
      <c r="U42" s="49"/>
      <c r="V42" s="754"/>
      <c r="W42" s="418"/>
      <c r="X42" s="419"/>
      <c r="Y42" s="425"/>
      <c r="Z42" s="49"/>
      <c r="AA42" s="729"/>
      <c r="AB42" s="122"/>
      <c r="AC42" s="419"/>
      <c r="AD42" s="425"/>
      <c r="AE42" s="49"/>
      <c r="AF42" s="706"/>
      <c r="AG42" s="310"/>
      <c r="AH42" s="280"/>
      <c r="AI42" s="311"/>
      <c r="AJ42" s="217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 s="1" customFormat="1" ht="18" customHeight="1">
      <c r="A43" s="732"/>
      <c r="B43" s="706"/>
      <c r="C43" s="283"/>
      <c r="D43" s="69"/>
      <c r="E43" s="309"/>
      <c r="F43" s="217"/>
      <c r="G43" s="714"/>
      <c r="H43" s="596"/>
      <c r="I43" s="562"/>
      <c r="J43" s="565"/>
      <c r="K43" s="564"/>
      <c r="L43" s="714"/>
      <c r="M43" s="596"/>
      <c r="N43" s="562"/>
      <c r="O43" s="565"/>
      <c r="P43" s="564"/>
      <c r="Q43" s="729"/>
      <c r="R43" s="429"/>
      <c r="S43" s="418"/>
      <c r="T43" s="425"/>
      <c r="U43" s="49"/>
      <c r="V43" s="754"/>
      <c r="W43" s="418"/>
      <c r="X43" s="419"/>
      <c r="Y43" s="425"/>
      <c r="Z43" s="49"/>
      <c r="AA43" s="729"/>
      <c r="AB43" s="436"/>
      <c r="AC43" s="419"/>
      <c r="AD43" s="425"/>
      <c r="AE43" s="49"/>
      <c r="AF43" s="706"/>
      <c r="AG43" s="310"/>
      <c r="AH43" s="280"/>
      <c r="AI43" s="311"/>
      <c r="AJ43" s="217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 s="1" customFormat="1" ht="18" customHeight="1" thickBot="1">
      <c r="A44" s="732"/>
      <c r="B44" s="706"/>
      <c r="C44" s="283"/>
      <c r="D44" s="69"/>
      <c r="E44" s="309"/>
      <c r="F44" s="217"/>
      <c r="G44" s="714"/>
      <c r="H44" s="596"/>
      <c r="I44" s="562"/>
      <c r="J44" s="565"/>
      <c r="K44" s="564"/>
      <c r="L44" s="714"/>
      <c r="M44" s="596"/>
      <c r="N44" s="562"/>
      <c r="O44" s="565"/>
      <c r="P44" s="564"/>
      <c r="Q44" s="729"/>
      <c r="R44" s="122"/>
      <c r="S44" s="131"/>
      <c r="T44" s="425"/>
      <c r="U44" s="49"/>
      <c r="V44" s="754"/>
      <c r="W44" s="418"/>
      <c r="X44" s="419"/>
      <c r="Y44" s="425"/>
      <c r="Z44" s="49"/>
      <c r="AA44" s="729"/>
      <c r="AB44" s="437"/>
      <c r="AC44" s="419"/>
      <c r="AD44" s="425"/>
      <c r="AE44" s="49"/>
      <c r="AF44" s="706"/>
      <c r="AG44" s="310"/>
      <c r="AH44" s="280"/>
      <c r="AI44" s="311"/>
      <c r="AJ44" s="217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s="1" customFormat="1" ht="18" hidden="1" customHeight="1">
      <c r="A45" s="732"/>
      <c r="B45" s="706"/>
      <c r="C45" s="283"/>
      <c r="D45" s="69"/>
      <c r="E45" s="309"/>
      <c r="F45" s="217"/>
      <c r="G45" s="714"/>
      <c r="H45" s="596"/>
      <c r="I45" s="562"/>
      <c r="J45" s="565"/>
      <c r="K45" s="564"/>
      <c r="L45" s="714"/>
      <c r="M45" s="596"/>
      <c r="N45" s="562"/>
      <c r="O45" s="565"/>
      <c r="P45" s="564"/>
      <c r="Q45" s="729"/>
      <c r="R45" s="122"/>
      <c r="S45" s="131"/>
      <c r="T45" s="425"/>
      <c r="U45" s="49"/>
      <c r="V45" s="754"/>
      <c r="W45" s="418"/>
      <c r="X45" s="419"/>
      <c r="Y45" s="425"/>
      <c r="Z45" s="49"/>
      <c r="AA45" s="729"/>
      <c r="AB45" s="414"/>
      <c r="AC45" s="415"/>
      <c r="AD45" s="438"/>
      <c r="AE45" s="52"/>
      <c r="AF45" s="706"/>
      <c r="AG45" s="310"/>
      <c r="AH45" s="280"/>
      <c r="AI45" s="311"/>
      <c r="AJ45" s="217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 s="1" customFormat="1" ht="18" hidden="1" customHeight="1">
      <c r="A46" s="732"/>
      <c r="B46" s="706"/>
      <c r="C46" s="283"/>
      <c r="D46" s="69"/>
      <c r="E46" s="309"/>
      <c r="F46" s="217"/>
      <c r="G46" s="714"/>
      <c r="H46" s="596"/>
      <c r="I46" s="562"/>
      <c r="J46" s="565"/>
      <c r="K46" s="564"/>
      <c r="L46" s="714"/>
      <c r="M46" s="596"/>
      <c r="N46" s="562"/>
      <c r="O46" s="565"/>
      <c r="P46" s="564"/>
      <c r="Q46" s="729"/>
      <c r="R46" s="418"/>
      <c r="S46" s="419"/>
      <c r="T46" s="425"/>
      <c r="U46" s="49"/>
      <c r="V46" s="754"/>
      <c r="W46" s="418"/>
      <c r="X46" s="419"/>
      <c r="Y46" s="425"/>
      <c r="Z46" s="49"/>
      <c r="AA46" s="729"/>
      <c r="AB46" s="418"/>
      <c r="AC46" s="419"/>
      <c r="AD46" s="425"/>
      <c r="AE46" s="49"/>
      <c r="AF46" s="706"/>
      <c r="AG46" s="310"/>
      <c r="AH46" s="280"/>
      <c r="AI46" s="311"/>
      <c r="AJ46" s="217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 s="1" customFormat="1" ht="18" hidden="1" customHeight="1">
      <c r="A47" s="732"/>
      <c r="B47" s="706"/>
      <c r="C47" s="283"/>
      <c r="D47" s="69"/>
      <c r="E47" s="309"/>
      <c r="F47" s="217"/>
      <c r="G47" s="714"/>
      <c r="H47" s="596"/>
      <c r="I47" s="562"/>
      <c r="J47" s="565"/>
      <c r="K47" s="564"/>
      <c r="L47" s="714"/>
      <c r="M47" s="596"/>
      <c r="N47" s="562"/>
      <c r="O47" s="565"/>
      <c r="P47" s="564"/>
      <c r="Q47" s="729"/>
      <c r="R47" s="418"/>
      <c r="S47" s="419"/>
      <c r="T47" s="425"/>
      <c r="U47" s="49"/>
      <c r="V47" s="754"/>
      <c r="W47" s="418"/>
      <c r="X47" s="419"/>
      <c r="Y47" s="425"/>
      <c r="Z47" s="49"/>
      <c r="AA47" s="729"/>
      <c r="AB47" s="418"/>
      <c r="AC47" s="419"/>
      <c r="AD47" s="425"/>
      <c r="AE47" s="49"/>
      <c r="AF47" s="706"/>
      <c r="AG47" s="310"/>
      <c r="AH47" s="280"/>
      <c r="AI47" s="311"/>
      <c r="AJ47" s="21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 s="1" customFormat="1" ht="18" hidden="1" customHeight="1">
      <c r="A48" s="733"/>
      <c r="B48" s="707"/>
      <c r="C48" s="284"/>
      <c r="D48" s="71"/>
      <c r="E48" s="312"/>
      <c r="F48" s="218"/>
      <c r="G48" s="715"/>
      <c r="H48" s="596"/>
      <c r="I48" s="562"/>
      <c r="J48" s="565"/>
      <c r="K48" s="576"/>
      <c r="L48" s="715"/>
      <c r="M48" s="596"/>
      <c r="N48" s="562"/>
      <c r="O48" s="565"/>
      <c r="P48" s="576"/>
      <c r="Q48" s="730"/>
      <c r="R48" s="418"/>
      <c r="S48" s="419"/>
      <c r="T48" s="425"/>
      <c r="U48" s="52"/>
      <c r="V48" s="755"/>
      <c r="W48" s="418"/>
      <c r="X48" s="419"/>
      <c r="Y48" s="425"/>
      <c r="Z48" s="52"/>
      <c r="AA48" s="730"/>
      <c r="AB48" s="418"/>
      <c r="AC48" s="419"/>
      <c r="AD48" s="425"/>
      <c r="AE48" s="52"/>
      <c r="AF48" s="707"/>
      <c r="AG48" s="313"/>
      <c r="AH48" s="285"/>
      <c r="AI48" s="314"/>
      <c r="AJ48" s="21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 s="1" customFormat="1" ht="18" hidden="1" customHeight="1">
      <c r="A49" s="731" t="s">
        <v>93</v>
      </c>
      <c r="B49" s="705"/>
      <c r="C49" s="281"/>
      <c r="D49" s="282"/>
      <c r="E49" s="305"/>
      <c r="F49" s="306"/>
      <c r="G49" s="728"/>
      <c r="H49" s="410"/>
      <c r="I49" s="411"/>
      <c r="J49" s="439"/>
      <c r="K49" s="413"/>
      <c r="L49" s="728"/>
      <c r="M49" s="410"/>
      <c r="N49" s="411"/>
      <c r="O49" s="439"/>
      <c r="P49" s="413"/>
      <c r="Q49" s="728"/>
      <c r="R49" s="410"/>
      <c r="S49" s="411"/>
      <c r="T49" s="439"/>
      <c r="U49" s="413"/>
      <c r="V49" s="728"/>
      <c r="W49" s="410"/>
      <c r="X49" s="411"/>
      <c r="Y49" s="439"/>
      <c r="Z49" s="413"/>
      <c r="AA49" s="728"/>
      <c r="AB49" s="410"/>
      <c r="AC49" s="411"/>
      <c r="AD49" s="439"/>
      <c r="AE49" s="413"/>
      <c r="AF49" s="705"/>
      <c r="AG49" s="307"/>
      <c r="AH49" s="279"/>
      <c r="AI49" s="308"/>
      <c r="AJ49" s="306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 s="1" customFormat="1" ht="18" hidden="1" customHeight="1">
      <c r="A50" s="732"/>
      <c r="B50" s="706"/>
      <c r="C50" s="283"/>
      <c r="D50" s="69"/>
      <c r="E50" s="309"/>
      <c r="F50" s="217"/>
      <c r="G50" s="729"/>
      <c r="H50" s="429"/>
      <c r="I50" s="419"/>
      <c r="J50" s="425"/>
      <c r="K50" s="49"/>
      <c r="L50" s="729"/>
      <c r="M50" s="429"/>
      <c r="N50" s="419"/>
      <c r="O50" s="425"/>
      <c r="P50" s="49"/>
      <c r="Q50" s="729"/>
      <c r="R50" s="429"/>
      <c r="S50" s="419"/>
      <c r="T50" s="425"/>
      <c r="U50" s="49"/>
      <c r="V50" s="729"/>
      <c r="W50" s="429"/>
      <c r="X50" s="419"/>
      <c r="Y50" s="425"/>
      <c r="Z50" s="49"/>
      <c r="AA50" s="729"/>
      <c r="AB50" s="429"/>
      <c r="AC50" s="419"/>
      <c r="AD50" s="425"/>
      <c r="AE50" s="49"/>
      <c r="AF50" s="706"/>
      <c r="AG50" s="310"/>
      <c r="AH50" s="280"/>
      <c r="AI50" s="311"/>
      <c r="AJ50" s="217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 s="1" customFormat="1" ht="18" hidden="1" customHeight="1">
      <c r="A51" s="732"/>
      <c r="B51" s="706"/>
      <c r="C51" s="283"/>
      <c r="D51" s="69"/>
      <c r="E51" s="309"/>
      <c r="F51" s="217"/>
      <c r="G51" s="729"/>
      <c r="H51" s="429"/>
      <c r="I51" s="419"/>
      <c r="J51" s="425"/>
      <c r="K51" s="49"/>
      <c r="L51" s="729"/>
      <c r="M51" s="429"/>
      <c r="N51" s="419"/>
      <c r="O51" s="425"/>
      <c r="P51" s="49"/>
      <c r="Q51" s="729"/>
      <c r="R51" s="429"/>
      <c r="S51" s="419"/>
      <c r="T51" s="425"/>
      <c r="U51" s="49"/>
      <c r="V51" s="729"/>
      <c r="W51" s="429"/>
      <c r="X51" s="419"/>
      <c r="Y51" s="425"/>
      <c r="Z51" s="49"/>
      <c r="AA51" s="729"/>
      <c r="AB51" s="429"/>
      <c r="AC51" s="419"/>
      <c r="AD51" s="425"/>
      <c r="AE51" s="49"/>
      <c r="AF51" s="706"/>
      <c r="AG51" s="310"/>
      <c r="AH51" s="280"/>
      <c r="AI51" s="311"/>
      <c r="AJ51" s="217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 s="1" customFormat="1" ht="18" hidden="1" customHeight="1">
      <c r="A52" s="732"/>
      <c r="B52" s="706"/>
      <c r="C52" s="283"/>
      <c r="D52" s="69"/>
      <c r="E52" s="309"/>
      <c r="F52" s="217"/>
      <c r="G52" s="729"/>
      <c r="H52" s="429"/>
      <c r="I52" s="419"/>
      <c r="J52" s="425"/>
      <c r="K52" s="49"/>
      <c r="L52" s="729"/>
      <c r="M52" s="429"/>
      <c r="N52" s="419"/>
      <c r="O52" s="425"/>
      <c r="P52" s="49"/>
      <c r="Q52" s="729"/>
      <c r="R52" s="429"/>
      <c r="S52" s="419"/>
      <c r="T52" s="425"/>
      <c r="U52" s="49"/>
      <c r="V52" s="729"/>
      <c r="W52" s="429"/>
      <c r="X52" s="419"/>
      <c r="Y52" s="425"/>
      <c r="Z52" s="49"/>
      <c r="AA52" s="729"/>
      <c r="AB52" s="429"/>
      <c r="AC52" s="419"/>
      <c r="AD52" s="425"/>
      <c r="AE52" s="49"/>
      <c r="AF52" s="706"/>
      <c r="AG52" s="310"/>
      <c r="AH52" s="280"/>
      <c r="AI52" s="311"/>
      <c r="AJ52" s="217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 s="1" customFormat="1" ht="18" hidden="1" customHeight="1">
      <c r="A53" s="732"/>
      <c r="B53" s="706"/>
      <c r="C53" s="283"/>
      <c r="D53" s="69"/>
      <c r="E53" s="309"/>
      <c r="F53" s="217"/>
      <c r="G53" s="729"/>
      <c r="H53" s="429"/>
      <c r="I53" s="419"/>
      <c r="J53" s="425"/>
      <c r="K53" s="49"/>
      <c r="L53" s="729"/>
      <c r="M53" s="429"/>
      <c r="N53" s="419"/>
      <c r="O53" s="425"/>
      <c r="P53" s="49"/>
      <c r="Q53" s="729"/>
      <c r="R53" s="429"/>
      <c r="S53" s="419"/>
      <c r="T53" s="425"/>
      <c r="U53" s="49"/>
      <c r="V53" s="729"/>
      <c r="W53" s="429"/>
      <c r="X53" s="419"/>
      <c r="Y53" s="425"/>
      <c r="Z53" s="49"/>
      <c r="AA53" s="729"/>
      <c r="AB53" s="429"/>
      <c r="AC53" s="419"/>
      <c r="AD53" s="425"/>
      <c r="AE53" s="49"/>
      <c r="AF53" s="706"/>
      <c r="AG53" s="310"/>
      <c r="AH53" s="280"/>
      <c r="AI53" s="311"/>
      <c r="AJ53" s="217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 s="1" customFormat="1" ht="18" hidden="1" customHeight="1">
      <c r="A54" s="732"/>
      <c r="B54" s="706"/>
      <c r="C54" s="283"/>
      <c r="D54" s="69"/>
      <c r="E54" s="309"/>
      <c r="F54" s="217"/>
      <c r="G54" s="729"/>
      <c r="H54" s="429"/>
      <c r="I54" s="419"/>
      <c r="J54" s="425"/>
      <c r="K54" s="49"/>
      <c r="L54" s="729"/>
      <c r="M54" s="429"/>
      <c r="N54" s="419"/>
      <c r="O54" s="425"/>
      <c r="P54" s="49"/>
      <c r="Q54" s="729"/>
      <c r="R54" s="429"/>
      <c r="S54" s="419"/>
      <c r="T54" s="425"/>
      <c r="U54" s="49"/>
      <c r="V54" s="729"/>
      <c r="W54" s="429"/>
      <c r="X54" s="419"/>
      <c r="Y54" s="425"/>
      <c r="Z54" s="49"/>
      <c r="AA54" s="729"/>
      <c r="AB54" s="429"/>
      <c r="AC54" s="419"/>
      <c r="AD54" s="425"/>
      <c r="AE54" s="49"/>
      <c r="AF54" s="706"/>
      <c r="AG54" s="310"/>
      <c r="AH54" s="280"/>
      <c r="AI54" s="311"/>
      <c r="AJ54" s="217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 s="1" customFormat="1" ht="18" hidden="1" customHeight="1">
      <c r="A55" s="732"/>
      <c r="B55" s="706"/>
      <c r="C55" s="283"/>
      <c r="D55" s="69"/>
      <c r="E55" s="309"/>
      <c r="F55" s="217"/>
      <c r="G55" s="729"/>
      <c r="H55" s="429"/>
      <c r="I55" s="419"/>
      <c r="J55" s="425"/>
      <c r="K55" s="49"/>
      <c r="L55" s="729"/>
      <c r="M55" s="429"/>
      <c r="N55" s="419"/>
      <c r="O55" s="425"/>
      <c r="P55" s="49"/>
      <c r="Q55" s="729"/>
      <c r="R55" s="429"/>
      <c r="S55" s="419"/>
      <c r="T55" s="425"/>
      <c r="U55" s="49"/>
      <c r="V55" s="729"/>
      <c r="W55" s="429"/>
      <c r="X55" s="419"/>
      <c r="Y55" s="425"/>
      <c r="Z55" s="49"/>
      <c r="AA55" s="729"/>
      <c r="AB55" s="429"/>
      <c r="AC55" s="419"/>
      <c r="AD55" s="425"/>
      <c r="AE55" s="49"/>
      <c r="AF55" s="706"/>
      <c r="AG55" s="310"/>
      <c r="AH55" s="280"/>
      <c r="AI55" s="311"/>
      <c r="AJ55" s="217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 s="1" customFormat="1" ht="18" hidden="1" customHeight="1">
      <c r="A56" s="732"/>
      <c r="B56" s="706"/>
      <c r="C56" s="283"/>
      <c r="D56" s="69"/>
      <c r="E56" s="309"/>
      <c r="F56" s="217"/>
      <c r="G56" s="729"/>
      <c r="H56" s="429"/>
      <c r="I56" s="419"/>
      <c r="J56" s="425"/>
      <c r="K56" s="49"/>
      <c r="L56" s="729"/>
      <c r="M56" s="429"/>
      <c r="N56" s="419"/>
      <c r="O56" s="425"/>
      <c r="P56" s="49"/>
      <c r="Q56" s="729"/>
      <c r="R56" s="429"/>
      <c r="S56" s="419"/>
      <c r="T56" s="425"/>
      <c r="U56" s="49"/>
      <c r="V56" s="729"/>
      <c r="W56" s="429"/>
      <c r="X56" s="419"/>
      <c r="Y56" s="425"/>
      <c r="Z56" s="49"/>
      <c r="AA56" s="729"/>
      <c r="AB56" s="429"/>
      <c r="AC56" s="419"/>
      <c r="AD56" s="425"/>
      <c r="AE56" s="49"/>
      <c r="AF56" s="706"/>
      <c r="AG56" s="310"/>
      <c r="AH56" s="280"/>
      <c r="AI56" s="311"/>
      <c r="AJ56" s="217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s="1" customFormat="1" ht="18" hidden="1" customHeight="1">
      <c r="A57" s="732"/>
      <c r="B57" s="706"/>
      <c r="C57" s="283"/>
      <c r="D57" s="69"/>
      <c r="E57" s="309"/>
      <c r="F57" s="217"/>
      <c r="G57" s="729"/>
      <c r="H57" s="414"/>
      <c r="I57" s="415"/>
      <c r="J57" s="438"/>
      <c r="K57" s="52"/>
      <c r="L57" s="729"/>
      <c r="M57" s="414"/>
      <c r="N57" s="415"/>
      <c r="O57" s="438"/>
      <c r="P57" s="52"/>
      <c r="Q57" s="729"/>
      <c r="R57" s="414"/>
      <c r="S57" s="415"/>
      <c r="T57" s="438"/>
      <c r="U57" s="52"/>
      <c r="V57" s="729"/>
      <c r="W57" s="414"/>
      <c r="X57" s="415"/>
      <c r="Y57" s="438"/>
      <c r="Z57" s="52"/>
      <c r="AA57" s="729"/>
      <c r="AB57" s="414"/>
      <c r="AC57" s="415"/>
      <c r="AD57" s="438"/>
      <c r="AE57" s="52"/>
      <c r="AF57" s="706"/>
      <c r="AG57" s="310"/>
      <c r="AH57" s="280"/>
      <c r="AI57" s="311"/>
      <c r="AJ57" s="21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 s="1" customFormat="1" ht="18" hidden="1" customHeight="1">
      <c r="A58" s="732"/>
      <c r="B58" s="706"/>
      <c r="C58" s="283"/>
      <c r="D58" s="69"/>
      <c r="E58" s="309"/>
      <c r="F58" s="217"/>
      <c r="G58" s="729"/>
      <c r="H58" s="418"/>
      <c r="I58" s="419"/>
      <c r="J58" s="425"/>
      <c r="K58" s="49"/>
      <c r="L58" s="729"/>
      <c r="M58" s="418"/>
      <c r="N58" s="419"/>
      <c r="O58" s="425"/>
      <c r="P58" s="49"/>
      <c r="Q58" s="729"/>
      <c r="R58" s="418"/>
      <c r="S58" s="419"/>
      <c r="T58" s="425"/>
      <c r="U58" s="49"/>
      <c r="V58" s="729"/>
      <c r="W58" s="418"/>
      <c r="X58" s="419"/>
      <c r="Y58" s="425"/>
      <c r="Z58" s="49"/>
      <c r="AA58" s="729"/>
      <c r="AB58" s="418"/>
      <c r="AC58" s="419"/>
      <c r="AD58" s="425"/>
      <c r="AE58" s="49"/>
      <c r="AF58" s="706"/>
      <c r="AG58" s="310"/>
      <c r="AH58" s="280"/>
      <c r="AI58" s="311"/>
      <c r="AJ58" s="217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s="1" customFormat="1" ht="18" hidden="1" customHeight="1">
      <c r="A59" s="732"/>
      <c r="B59" s="706"/>
      <c r="C59" s="283"/>
      <c r="D59" s="69"/>
      <c r="E59" s="309"/>
      <c r="F59" s="217"/>
      <c r="G59" s="729"/>
      <c r="H59" s="418"/>
      <c r="I59" s="419"/>
      <c r="J59" s="425"/>
      <c r="K59" s="49"/>
      <c r="L59" s="729"/>
      <c r="M59" s="418"/>
      <c r="N59" s="419"/>
      <c r="O59" s="425"/>
      <c r="P59" s="49"/>
      <c r="Q59" s="729"/>
      <c r="R59" s="418"/>
      <c r="S59" s="419"/>
      <c r="T59" s="425"/>
      <c r="U59" s="49"/>
      <c r="V59" s="729"/>
      <c r="W59" s="418"/>
      <c r="X59" s="419"/>
      <c r="Y59" s="425"/>
      <c r="Z59" s="49"/>
      <c r="AA59" s="729"/>
      <c r="AB59" s="418"/>
      <c r="AC59" s="419"/>
      <c r="AD59" s="425"/>
      <c r="AE59" s="49"/>
      <c r="AF59" s="706"/>
      <c r="AG59" s="310"/>
      <c r="AH59" s="280"/>
      <c r="AI59" s="311"/>
      <c r="AJ59" s="217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s="1" customFormat="1" ht="18" hidden="1" customHeight="1">
      <c r="A60" s="732"/>
      <c r="B60" s="706"/>
      <c r="C60" s="283"/>
      <c r="D60" s="69"/>
      <c r="E60" s="309"/>
      <c r="F60" s="217"/>
      <c r="G60" s="729"/>
      <c r="H60" s="418"/>
      <c r="I60" s="419"/>
      <c r="J60" s="425"/>
      <c r="K60" s="49"/>
      <c r="L60" s="729"/>
      <c r="M60" s="418"/>
      <c r="N60" s="419"/>
      <c r="O60" s="425"/>
      <c r="P60" s="49"/>
      <c r="Q60" s="729"/>
      <c r="R60" s="418"/>
      <c r="S60" s="419"/>
      <c r="T60" s="425"/>
      <c r="U60" s="49"/>
      <c r="V60" s="729"/>
      <c r="W60" s="418"/>
      <c r="X60" s="419"/>
      <c r="Y60" s="425"/>
      <c r="Z60" s="49"/>
      <c r="AA60" s="729"/>
      <c r="AB60" s="418"/>
      <c r="AC60" s="419"/>
      <c r="AD60" s="425"/>
      <c r="AE60" s="49"/>
      <c r="AF60" s="706"/>
      <c r="AG60" s="310"/>
      <c r="AH60" s="280"/>
      <c r="AI60" s="311"/>
      <c r="AJ60" s="217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s="1" customFormat="1" ht="18" hidden="1" customHeight="1">
      <c r="A61" s="732"/>
      <c r="B61" s="706"/>
      <c r="C61" s="283"/>
      <c r="D61" s="69"/>
      <c r="E61" s="309"/>
      <c r="F61" s="217"/>
      <c r="G61" s="729"/>
      <c r="H61" s="418"/>
      <c r="I61" s="419"/>
      <c r="J61" s="425"/>
      <c r="K61" s="49"/>
      <c r="L61" s="729"/>
      <c r="M61" s="418"/>
      <c r="N61" s="419"/>
      <c r="O61" s="425"/>
      <c r="P61" s="49"/>
      <c r="Q61" s="729"/>
      <c r="R61" s="418"/>
      <c r="S61" s="419"/>
      <c r="T61" s="425"/>
      <c r="U61" s="49"/>
      <c r="V61" s="729"/>
      <c r="W61" s="418"/>
      <c r="X61" s="419"/>
      <c r="Y61" s="425"/>
      <c r="Z61" s="49"/>
      <c r="AA61" s="729"/>
      <c r="AB61" s="418"/>
      <c r="AC61" s="419"/>
      <c r="AD61" s="425"/>
      <c r="AE61" s="49"/>
      <c r="AF61" s="706"/>
      <c r="AG61" s="310"/>
      <c r="AH61" s="280"/>
      <c r="AI61" s="311"/>
      <c r="AJ61" s="217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s="1" customFormat="1" ht="18" hidden="1" customHeight="1">
      <c r="A62" s="732"/>
      <c r="B62" s="706"/>
      <c r="C62" s="283"/>
      <c r="D62" s="69"/>
      <c r="E62" s="309"/>
      <c r="F62" s="217"/>
      <c r="G62" s="729"/>
      <c r="H62" s="418"/>
      <c r="I62" s="419"/>
      <c r="J62" s="425"/>
      <c r="K62" s="49"/>
      <c r="L62" s="729"/>
      <c r="M62" s="418"/>
      <c r="N62" s="419"/>
      <c r="O62" s="425"/>
      <c r="P62" s="49"/>
      <c r="Q62" s="729"/>
      <c r="R62" s="418"/>
      <c r="S62" s="419"/>
      <c r="T62" s="425"/>
      <c r="U62" s="49"/>
      <c r="V62" s="729"/>
      <c r="W62" s="418"/>
      <c r="X62" s="419"/>
      <c r="Y62" s="425"/>
      <c r="Z62" s="49"/>
      <c r="AA62" s="729"/>
      <c r="AB62" s="418"/>
      <c r="AC62" s="419"/>
      <c r="AD62" s="425"/>
      <c r="AE62" s="49"/>
      <c r="AF62" s="706"/>
      <c r="AG62" s="310"/>
      <c r="AH62" s="280"/>
      <c r="AI62" s="311"/>
      <c r="AJ62" s="217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s="1" customFormat="1" ht="18" hidden="1" customHeight="1">
      <c r="A63" s="733"/>
      <c r="B63" s="707"/>
      <c r="C63" s="284"/>
      <c r="D63" s="71"/>
      <c r="E63" s="312"/>
      <c r="F63" s="218"/>
      <c r="G63" s="730"/>
      <c r="H63" s="418"/>
      <c r="I63" s="419"/>
      <c r="J63" s="425"/>
      <c r="K63" s="52"/>
      <c r="L63" s="730"/>
      <c r="M63" s="418"/>
      <c r="N63" s="419"/>
      <c r="O63" s="425"/>
      <c r="P63" s="52"/>
      <c r="Q63" s="730"/>
      <c r="R63" s="418"/>
      <c r="S63" s="419"/>
      <c r="T63" s="425"/>
      <c r="U63" s="52"/>
      <c r="V63" s="730"/>
      <c r="W63" s="418"/>
      <c r="X63" s="419"/>
      <c r="Y63" s="425"/>
      <c r="Z63" s="52"/>
      <c r="AA63" s="730"/>
      <c r="AB63" s="418"/>
      <c r="AC63" s="419"/>
      <c r="AD63" s="425"/>
      <c r="AE63" s="52"/>
      <c r="AF63" s="707"/>
      <c r="AG63" s="313"/>
      <c r="AH63" s="285"/>
      <c r="AI63" s="314"/>
      <c r="AJ63" s="218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s="1" customFormat="1" ht="18" hidden="1" customHeight="1">
      <c r="A64" s="731" t="s">
        <v>94</v>
      </c>
      <c r="B64" s="705"/>
      <c r="C64" s="281"/>
      <c r="D64" s="282"/>
      <c r="E64" s="305"/>
      <c r="F64" s="306"/>
      <c r="G64" s="702"/>
      <c r="H64" s="418"/>
      <c r="I64" s="418"/>
      <c r="J64" s="425"/>
      <c r="K64" s="45"/>
      <c r="L64" s="702"/>
      <c r="M64" s="418"/>
      <c r="N64" s="418"/>
      <c r="O64" s="425"/>
      <c r="P64" s="45"/>
      <c r="Q64" s="702"/>
      <c r="R64" s="418"/>
      <c r="S64" s="418"/>
      <c r="T64" s="425"/>
      <c r="U64" s="45"/>
      <c r="V64" s="702"/>
      <c r="W64" s="418"/>
      <c r="X64" s="418"/>
      <c r="Y64" s="425"/>
      <c r="Z64" s="45"/>
      <c r="AA64" s="702"/>
      <c r="AB64" s="418"/>
      <c r="AC64" s="418"/>
      <c r="AD64" s="425"/>
      <c r="AE64" s="45"/>
      <c r="AF64" s="705"/>
      <c r="AG64" s="307"/>
      <c r="AH64" s="279"/>
      <c r="AI64" s="308"/>
      <c r="AJ64" s="306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 s="1" customFormat="1" ht="18" hidden="1" customHeight="1">
      <c r="A65" s="732"/>
      <c r="B65" s="706"/>
      <c r="C65" s="283"/>
      <c r="D65" s="69"/>
      <c r="E65" s="309"/>
      <c r="F65" s="217"/>
      <c r="G65" s="703"/>
      <c r="H65" s="418"/>
      <c r="I65" s="418"/>
      <c r="J65" s="425"/>
      <c r="K65" s="49"/>
      <c r="L65" s="703"/>
      <c r="M65" s="418"/>
      <c r="N65" s="418"/>
      <c r="O65" s="425"/>
      <c r="P65" s="49"/>
      <c r="Q65" s="703"/>
      <c r="R65" s="418"/>
      <c r="S65" s="418"/>
      <c r="T65" s="425"/>
      <c r="U65" s="49"/>
      <c r="V65" s="703"/>
      <c r="W65" s="418"/>
      <c r="X65" s="418"/>
      <c r="Y65" s="425"/>
      <c r="Z65" s="49"/>
      <c r="AA65" s="703"/>
      <c r="AB65" s="418"/>
      <c r="AC65" s="418"/>
      <c r="AD65" s="425"/>
      <c r="AE65" s="49"/>
      <c r="AF65" s="706"/>
      <c r="AG65" s="310"/>
      <c r="AH65" s="280"/>
      <c r="AI65" s="311"/>
      <c r="AJ65" s="217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 s="1" customFormat="1" ht="18" hidden="1" customHeight="1">
      <c r="A66" s="732"/>
      <c r="B66" s="706"/>
      <c r="C66" s="283"/>
      <c r="D66" s="69"/>
      <c r="E66" s="309"/>
      <c r="F66" s="217"/>
      <c r="G66" s="703"/>
      <c r="H66" s="418"/>
      <c r="I66" s="418"/>
      <c r="J66" s="425"/>
      <c r="K66" s="49"/>
      <c r="L66" s="703"/>
      <c r="M66" s="418"/>
      <c r="N66" s="418"/>
      <c r="O66" s="425"/>
      <c r="P66" s="49"/>
      <c r="Q66" s="703"/>
      <c r="R66" s="418"/>
      <c r="S66" s="418"/>
      <c r="T66" s="425"/>
      <c r="U66" s="49"/>
      <c r="V66" s="703"/>
      <c r="W66" s="418"/>
      <c r="X66" s="418"/>
      <c r="Y66" s="425"/>
      <c r="Z66" s="49"/>
      <c r="AA66" s="703"/>
      <c r="AB66" s="418"/>
      <c r="AC66" s="418"/>
      <c r="AD66" s="425"/>
      <c r="AE66" s="49"/>
      <c r="AF66" s="706"/>
      <c r="AG66" s="310"/>
      <c r="AH66" s="280"/>
      <c r="AI66" s="311"/>
      <c r="AJ66" s="217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 s="1" customFormat="1" ht="18" hidden="1" customHeight="1">
      <c r="A67" s="732"/>
      <c r="B67" s="706"/>
      <c r="C67" s="283"/>
      <c r="D67" s="69"/>
      <c r="E67" s="309"/>
      <c r="F67" s="217"/>
      <c r="G67" s="703"/>
      <c r="H67" s="418"/>
      <c r="I67" s="418"/>
      <c r="J67" s="425"/>
      <c r="K67" s="49"/>
      <c r="L67" s="703"/>
      <c r="M67" s="418"/>
      <c r="N67" s="418"/>
      <c r="O67" s="425"/>
      <c r="P67" s="49"/>
      <c r="Q67" s="703"/>
      <c r="R67" s="418"/>
      <c r="S67" s="418"/>
      <c r="T67" s="425"/>
      <c r="U67" s="49"/>
      <c r="V67" s="703"/>
      <c r="W67" s="418"/>
      <c r="X67" s="418"/>
      <c r="Y67" s="425"/>
      <c r="Z67" s="49"/>
      <c r="AA67" s="703"/>
      <c r="AB67" s="418"/>
      <c r="AC67" s="418"/>
      <c r="AD67" s="425"/>
      <c r="AE67" s="49"/>
      <c r="AF67" s="706"/>
      <c r="AG67" s="310"/>
      <c r="AH67" s="280"/>
      <c r="AI67" s="311"/>
      <c r="AJ67" s="21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 s="1" customFormat="1" ht="18" hidden="1" customHeight="1">
      <c r="A68" s="732"/>
      <c r="B68" s="706"/>
      <c r="C68" s="283"/>
      <c r="D68" s="69"/>
      <c r="E68" s="309"/>
      <c r="F68" s="217"/>
      <c r="G68" s="703"/>
      <c r="H68" s="418"/>
      <c r="I68" s="418"/>
      <c r="J68" s="425"/>
      <c r="K68" s="49"/>
      <c r="L68" s="703"/>
      <c r="M68" s="418"/>
      <c r="N68" s="418"/>
      <c r="O68" s="425"/>
      <c r="P68" s="49"/>
      <c r="Q68" s="703"/>
      <c r="R68" s="418"/>
      <c r="S68" s="418"/>
      <c r="T68" s="425"/>
      <c r="U68" s="49"/>
      <c r="V68" s="703"/>
      <c r="W68" s="418"/>
      <c r="X68" s="418"/>
      <c r="Y68" s="425"/>
      <c r="Z68" s="49"/>
      <c r="AA68" s="703"/>
      <c r="AB68" s="418"/>
      <c r="AC68" s="418"/>
      <c r="AD68" s="425"/>
      <c r="AE68" s="49"/>
      <c r="AF68" s="706"/>
      <c r="AG68" s="310"/>
      <c r="AH68" s="280"/>
      <c r="AI68" s="311"/>
      <c r="AJ68" s="217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 s="1" customFormat="1" ht="18" hidden="1" customHeight="1">
      <c r="A69" s="732"/>
      <c r="B69" s="706"/>
      <c r="C69" s="283"/>
      <c r="D69" s="69"/>
      <c r="E69" s="309"/>
      <c r="F69" s="217"/>
      <c r="G69" s="703"/>
      <c r="H69" s="418"/>
      <c r="I69" s="418"/>
      <c r="J69" s="425"/>
      <c r="K69" s="49"/>
      <c r="L69" s="703"/>
      <c r="M69" s="418"/>
      <c r="N69" s="418"/>
      <c r="O69" s="425"/>
      <c r="P69" s="49"/>
      <c r="Q69" s="703"/>
      <c r="R69" s="418"/>
      <c r="S69" s="418"/>
      <c r="T69" s="425"/>
      <c r="U69" s="49"/>
      <c r="V69" s="703"/>
      <c r="W69" s="418"/>
      <c r="X69" s="418"/>
      <c r="Y69" s="425"/>
      <c r="Z69" s="49"/>
      <c r="AA69" s="703"/>
      <c r="AB69" s="418"/>
      <c r="AC69" s="418"/>
      <c r="AD69" s="425"/>
      <c r="AE69" s="49"/>
      <c r="AF69" s="706"/>
      <c r="AG69" s="310"/>
      <c r="AH69" s="280"/>
      <c r="AI69" s="311"/>
      <c r="AJ69" s="217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 s="1" customFormat="1" ht="18" hidden="1" customHeight="1">
      <c r="A70" s="732"/>
      <c r="B70" s="706"/>
      <c r="C70" s="283"/>
      <c r="D70" s="69"/>
      <c r="E70" s="309"/>
      <c r="F70" s="217"/>
      <c r="G70" s="703"/>
      <c r="H70" s="418"/>
      <c r="I70" s="418"/>
      <c r="J70" s="425"/>
      <c r="K70" s="49"/>
      <c r="L70" s="703"/>
      <c r="M70" s="418"/>
      <c r="N70" s="418"/>
      <c r="O70" s="425"/>
      <c r="P70" s="49"/>
      <c r="Q70" s="703"/>
      <c r="R70" s="418"/>
      <c r="S70" s="418"/>
      <c r="T70" s="425"/>
      <c r="U70" s="49"/>
      <c r="V70" s="703"/>
      <c r="W70" s="418"/>
      <c r="X70" s="418"/>
      <c r="Y70" s="425"/>
      <c r="Z70" s="49"/>
      <c r="AA70" s="703"/>
      <c r="AB70" s="418"/>
      <c r="AC70" s="418"/>
      <c r="AD70" s="425"/>
      <c r="AE70" s="49"/>
      <c r="AF70" s="706"/>
      <c r="AG70" s="310"/>
      <c r="AH70" s="280"/>
      <c r="AI70" s="311"/>
      <c r="AJ70" s="217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 s="1" customFormat="1" ht="18" hidden="1" customHeight="1">
      <c r="A71" s="732"/>
      <c r="B71" s="706"/>
      <c r="C71" s="283"/>
      <c r="D71" s="69"/>
      <c r="E71" s="309"/>
      <c r="F71" s="217"/>
      <c r="G71" s="703"/>
      <c r="H71" s="418"/>
      <c r="I71" s="418"/>
      <c r="J71" s="425"/>
      <c r="K71" s="49"/>
      <c r="L71" s="703"/>
      <c r="M71" s="418"/>
      <c r="N71" s="418"/>
      <c r="O71" s="425"/>
      <c r="P71" s="49"/>
      <c r="Q71" s="703"/>
      <c r="R71" s="418"/>
      <c r="S71" s="418"/>
      <c r="T71" s="425"/>
      <c r="U71" s="49"/>
      <c r="V71" s="703"/>
      <c r="W71" s="418"/>
      <c r="X71" s="418"/>
      <c r="Y71" s="425"/>
      <c r="Z71" s="49"/>
      <c r="AA71" s="703"/>
      <c r="AB71" s="418"/>
      <c r="AC71" s="418"/>
      <c r="AD71" s="425"/>
      <c r="AE71" s="49"/>
      <c r="AF71" s="706"/>
      <c r="AG71" s="310"/>
      <c r="AH71" s="280"/>
      <c r="AI71" s="311"/>
      <c r="AJ71" s="217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 s="1" customFormat="1" ht="18" hidden="1" customHeight="1">
      <c r="A72" s="732"/>
      <c r="B72" s="706"/>
      <c r="C72" s="283"/>
      <c r="D72" s="69"/>
      <c r="E72" s="309"/>
      <c r="F72" s="217"/>
      <c r="G72" s="703"/>
      <c r="H72" s="418"/>
      <c r="I72" s="418"/>
      <c r="J72" s="425"/>
      <c r="K72" s="49"/>
      <c r="L72" s="703"/>
      <c r="M72" s="418"/>
      <c r="N72" s="418"/>
      <c r="O72" s="425"/>
      <c r="P72" s="49"/>
      <c r="Q72" s="703"/>
      <c r="R72" s="418"/>
      <c r="S72" s="418"/>
      <c r="T72" s="425"/>
      <c r="U72" s="49"/>
      <c r="V72" s="703"/>
      <c r="W72" s="418"/>
      <c r="X72" s="418"/>
      <c r="Y72" s="425"/>
      <c r="Z72" s="49"/>
      <c r="AA72" s="703"/>
      <c r="AB72" s="418"/>
      <c r="AC72" s="418"/>
      <c r="AD72" s="425"/>
      <c r="AE72" s="49"/>
      <c r="AF72" s="706"/>
      <c r="AG72" s="310"/>
      <c r="AH72" s="280"/>
      <c r="AI72" s="311"/>
      <c r="AJ72" s="217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 s="1" customFormat="1" ht="18" hidden="1" customHeight="1">
      <c r="A73" s="732"/>
      <c r="B73" s="706"/>
      <c r="C73" s="283"/>
      <c r="D73" s="69"/>
      <c r="E73" s="309"/>
      <c r="F73" s="217"/>
      <c r="G73" s="703"/>
      <c r="H73" s="418"/>
      <c r="I73" s="418"/>
      <c r="J73" s="425"/>
      <c r="K73" s="49"/>
      <c r="L73" s="703"/>
      <c r="M73" s="418"/>
      <c r="N73" s="418"/>
      <c r="O73" s="425"/>
      <c r="P73" s="49"/>
      <c r="Q73" s="703"/>
      <c r="R73" s="418"/>
      <c r="S73" s="418"/>
      <c r="T73" s="425"/>
      <c r="U73" s="49"/>
      <c r="V73" s="703"/>
      <c r="W73" s="418"/>
      <c r="X73" s="418"/>
      <c r="Y73" s="425"/>
      <c r="Z73" s="49"/>
      <c r="AA73" s="703"/>
      <c r="AB73" s="418"/>
      <c r="AC73" s="418"/>
      <c r="AD73" s="425"/>
      <c r="AE73" s="49"/>
      <c r="AF73" s="706"/>
      <c r="AG73" s="310"/>
      <c r="AH73" s="280"/>
      <c r="AI73" s="311"/>
      <c r="AJ73" s="217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 s="1" customFormat="1" ht="18" hidden="1" customHeight="1">
      <c r="A74" s="732"/>
      <c r="B74" s="706"/>
      <c r="C74" s="283"/>
      <c r="D74" s="69"/>
      <c r="E74" s="309"/>
      <c r="F74" s="217"/>
      <c r="G74" s="703"/>
      <c r="H74" s="418"/>
      <c r="I74" s="418"/>
      <c r="J74" s="425"/>
      <c r="K74" s="49"/>
      <c r="L74" s="703"/>
      <c r="M74" s="418"/>
      <c r="N74" s="418"/>
      <c r="O74" s="425"/>
      <c r="P74" s="49"/>
      <c r="Q74" s="703"/>
      <c r="R74" s="418"/>
      <c r="S74" s="418"/>
      <c r="T74" s="425"/>
      <c r="U74" s="49"/>
      <c r="V74" s="703"/>
      <c r="W74" s="418"/>
      <c r="X74" s="418"/>
      <c r="Y74" s="425"/>
      <c r="Z74" s="49"/>
      <c r="AA74" s="703"/>
      <c r="AB74" s="418"/>
      <c r="AC74" s="418"/>
      <c r="AD74" s="425"/>
      <c r="AE74" s="49"/>
      <c r="AF74" s="706"/>
      <c r="AG74" s="310"/>
      <c r="AH74" s="280"/>
      <c r="AI74" s="311"/>
      <c r="AJ74" s="217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 s="1" customFormat="1" ht="18" hidden="1" customHeight="1">
      <c r="A75" s="732"/>
      <c r="B75" s="706"/>
      <c r="C75" s="283"/>
      <c r="D75" s="69"/>
      <c r="E75" s="309"/>
      <c r="F75" s="217"/>
      <c r="G75" s="703"/>
      <c r="H75" s="418"/>
      <c r="I75" s="418"/>
      <c r="J75" s="425"/>
      <c r="K75" s="49"/>
      <c r="L75" s="703"/>
      <c r="M75" s="418"/>
      <c r="N75" s="418"/>
      <c r="O75" s="425"/>
      <c r="P75" s="49"/>
      <c r="Q75" s="703"/>
      <c r="R75" s="418"/>
      <c r="S75" s="418"/>
      <c r="T75" s="425"/>
      <c r="U75" s="49"/>
      <c r="V75" s="703"/>
      <c r="W75" s="418"/>
      <c r="X75" s="418"/>
      <c r="Y75" s="425"/>
      <c r="Z75" s="49"/>
      <c r="AA75" s="703"/>
      <c r="AB75" s="418"/>
      <c r="AC75" s="418"/>
      <c r="AD75" s="425"/>
      <c r="AE75" s="49"/>
      <c r="AF75" s="706"/>
      <c r="AG75" s="310"/>
      <c r="AH75" s="280"/>
      <c r="AI75" s="311"/>
      <c r="AJ75" s="217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 s="1" customFormat="1" ht="18" hidden="1" customHeight="1">
      <c r="A76" s="732"/>
      <c r="B76" s="706"/>
      <c r="C76" s="283"/>
      <c r="D76" s="69"/>
      <c r="E76" s="309"/>
      <c r="F76" s="217"/>
      <c r="G76" s="703"/>
      <c r="H76" s="418"/>
      <c r="I76" s="418"/>
      <c r="J76" s="425"/>
      <c r="K76" s="49"/>
      <c r="L76" s="703"/>
      <c r="M76" s="418"/>
      <c r="N76" s="418"/>
      <c r="O76" s="425"/>
      <c r="P76" s="49"/>
      <c r="Q76" s="703"/>
      <c r="R76" s="418"/>
      <c r="S76" s="418"/>
      <c r="T76" s="425"/>
      <c r="U76" s="49"/>
      <c r="V76" s="703"/>
      <c r="W76" s="418"/>
      <c r="X76" s="418"/>
      <c r="Y76" s="425"/>
      <c r="Z76" s="49"/>
      <c r="AA76" s="703"/>
      <c r="AB76" s="418"/>
      <c r="AC76" s="418"/>
      <c r="AD76" s="425"/>
      <c r="AE76" s="49"/>
      <c r="AF76" s="706"/>
      <c r="AG76" s="310"/>
      <c r="AH76" s="280"/>
      <c r="AI76" s="311"/>
      <c r="AJ76" s="217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 s="1" customFormat="1" ht="18" hidden="1" customHeight="1">
      <c r="A77" s="732"/>
      <c r="B77" s="706"/>
      <c r="C77" s="283"/>
      <c r="D77" s="69"/>
      <c r="E77" s="309"/>
      <c r="F77" s="217"/>
      <c r="G77" s="703"/>
      <c r="H77" s="418"/>
      <c r="I77" s="418"/>
      <c r="J77" s="425"/>
      <c r="K77" s="49"/>
      <c r="L77" s="703"/>
      <c r="M77" s="418"/>
      <c r="N77" s="418"/>
      <c r="O77" s="425"/>
      <c r="P77" s="49"/>
      <c r="Q77" s="703"/>
      <c r="R77" s="418"/>
      <c r="S77" s="418"/>
      <c r="T77" s="425"/>
      <c r="U77" s="49"/>
      <c r="V77" s="703"/>
      <c r="W77" s="418"/>
      <c r="X77" s="418"/>
      <c r="Y77" s="425"/>
      <c r="Z77" s="49"/>
      <c r="AA77" s="703"/>
      <c r="AB77" s="418"/>
      <c r="AC77" s="418"/>
      <c r="AD77" s="425"/>
      <c r="AE77" s="49"/>
      <c r="AF77" s="706"/>
      <c r="AG77" s="310"/>
      <c r="AH77" s="280"/>
      <c r="AI77" s="311"/>
      <c r="AJ77" s="21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 s="1" customFormat="1" ht="18" hidden="1" customHeight="1">
      <c r="A78" s="733"/>
      <c r="B78" s="707"/>
      <c r="C78" s="284"/>
      <c r="D78" s="71"/>
      <c r="E78" s="312"/>
      <c r="F78" s="218"/>
      <c r="G78" s="704"/>
      <c r="H78" s="418"/>
      <c r="I78" s="418"/>
      <c r="J78" s="425"/>
      <c r="K78" s="52"/>
      <c r="L78" s="704"/>
      <c r="M78" s="418"/>
      <c r="N78" s="418"/>
      <c r="O78" s="425"/>
      <c r="P78" s="52"/>
      <c r="Q78" s="704"/>
      <c r="R78" s="418"/>
      <c r="S78" s="418"/>
      <c r="T78" s="425"/>
      <c r="U78" s="52"/>
      <c r="V78" s="704"/>
      <c r="W78" s="418"/>
      <c r="X78" s="418"/>
      <c r="Y78" s="425"/>
      <c r="Z78" s="52"/>
      <c r="AA78" s="704"/>
      <c r="AB78" s="418"/>
      <c r="AC78" s="418"/>
      <c r="AD78" s="425"/>
      <c r="AE78" s="52"/>
      <c r="AF78" s="707"/>
      <c r="AG78" s="313"/>
      <c r="AH78" s="285"/>
      <c r="AI78" s="314"/>
      <c r="AJ78" s="21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 s="1" customFormat="1" ht="18" hidden="1" customHeight="1">
      <c r="A79" s="731" t="s">
        <v>95</v>
      </c>
      <c r="B79" s="705"/>
      <c r="C79" s="281"/>
      <c r="D79" s="282"/>
      <c r="E79" s="305"/>
      <c r="F79" s="306"/>
      <c r="G79" s="702"/>
      <c r="H79" s="418"/>
      <c r="I79" s="418"/>
      <c r="J79" s="425"/>
      <c r="K79" s="45"/>
      <c r="L79" s="702"/>
      <c r="M79" s="418"/>
      <c r="N79" s="418"/>
      <c r="O79" s="425"/>
      <c r="P79" s="45"/>
      <c r="Q79" s="702"/>
      <c r="R79" s="418"/>
      <c r="S79" s="418"/>
      <c r="T79" s="425"/>
      <c r="U79" s="45"/>
      <c r="V79" s="702"/>
      <c r="W79" s="418"/>
      <c r="X79" s="418"/>
      <c r="Y79" s="425"/>
      <c r="Z79" s="45"/>
      <c r="AA79" s="702"/>
      <c r="AB79" s="418"/>
      <c r="AC79" s="418"/>
      <c r="AD79" s="425"/>
      <c r="AE79" s="45"/>
      <c r="AF79" s="705"/>
      <c r="AG79" s="307"/>
      <c r="AH79" s="279"/>
      <c r="AI79" s="308"/>
      <c r="AJ79" s="306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 s="1" customFormat="1" ht="18" hidden="1" customHeight="1">
      <c r="A80" s="732"/>
      <c r="B80" s="706"/>
      <c r="C80" s="283"/>
      <c r="D80" s="69"/>
      <c r="E80" s="309"/>
      <c r="F80" s="217"/>
      <c r="G80" s="703"/>
      <c r="H80" s="418"/>
      <c r="I80" s="418"/>
      <c r="J80" s="425"/>
      <c r="K80" s="49"/>
      <c r="L80" s="703"/>
      <c r="M80" s="418"/>
      <c r="N80" s="418"/>
      <c r="O80" s="425"/>
      <c r="P80" s="49"/>
      <c r="Q80" s="703"/>
      <c r="R80" s="418"/>
      <c r="S80" s="418"/>
      <c r="T80" s="425"/>
      <c r="U80" s="49"/>
      <c r="V80" s="703"/>
      <c r="W80" s="418"/>
      <c r="X80" s="418"/>
      <c r="Y80" s="425"/>
      <c r="Z80" s="49"/>
      <c r="AA80" s="703"/>
      <c r="AB80" s="418"/>
      <c r="AC80" s="418"/>
      <c r="AD80" s="425"/>
      <c r="AE80" s="49"/>
      <c r="AF80" s="706"/>
      <c r="AG80" s="310"/>
      <c r="AH80" s="280"/>
      <c r="AI80" s="311"/>
      <c r="AJ80" s="217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 s="1" customFormat="1" ht="18" hidden="1" customHeight="1">
      <c r="A81" s="732"/>
      <c r="B81" s="706"/>
      <c r="C81" s="283"/>
      <c r="D81" s="69"/>
      <c r="E81" s="309"/>
      <c r="F81" s="217"/>
      <c r="G81" s="703"/>
      <c r="H81" s="418"/>
      <c r="I81" s="418"/>
      <c r="J81" s="425"/>
      <c r="K81" s="49"/>
      <c r="L81" s="703"/>
      <c r="M81" s="418"/>
      <c r="N81" s="418"/>
      <c r="O81" s="425"/>
      <c r="P81" s="49"/>
      <c r="Q81" s="703"/>
      <c r="R81" s="418"/>
      <c r="S81" s="418"/>
      <c r="T81" s="425"/>
      <c r="U81" s="49"/>
      <c r="V81" s="703"/>
      <c r="W81" s="418"/>
      <c r="X81" s="418"/>
      <c r="Y81" s="425"/>
      <c r="Z81" s="49"/>
      <c r="AA81" s="703"/>
      <c r="AB81" s="418"/>
      <c r="AC81" s="418"/>
      <c r="AD81" s="425"/>
      <c r="AE81" s="49"/>
      <c r="AF81" s="706"/>
      <c r="AG81" s="310"/>
      <c r="AH81" s="280"/>
      <c r="AI81" s="311"/>
      <c r="AJ81" s="217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 s="1" customFormat="1" ht="18" hidden="1" customHeight="1">
      <c r="A82" s="732"/>
      <c r="B82" s="706"/>
      <c r="C82" s="283"/>
      <c r="D82" s="69"/>
      <c r="E82" s="309"/>
      <c r="F82" s="217"/>
      <c r="G82" s="703"/>
      <c r="H82" s="418"/>
      <c r="I82" s="418"/>
      <c r="J82" s="425"/>
      <c r="K82" s="49"/>
      <c r="L82" s="703"/>
      <c r="M82" s="418"/>
      <c r="N82" s="418"/>
      <c r="O82" s="425"/>
      <c r="P82" s="49"/>
      <c r="Q82" s="703"/>
      <c r="R82" s="418"/>
      <c r="S82" s="418"/>
      <c r="T82" s="425"/>
      <c r="U82" s="49"/>
      <c r="V82" s="703"/>
      <c r="W82" s="418"/>
      <c r="X82" s="418"/>
      <c r="Y82" s="425"/>
      <c r="Z82" s="49"/>
      <c r="AA82" s="703"/>
      <c r="AB82" s="418"/>
      <c r="AC82" s="418"/>
      <c r="AD82" s="425"/>
      <c r="AE82" s="49"/>
      <c r="AF82" s="706"/>
      <c r="AG82" s="310"/>
      <c r="AH82" s="280"/>
      <c r="AI82" s="311"/>
      <c r="AJ82" s="217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 s="1" customFormat="1" ht="18" hidden="1" customHeight="1">
      <c r="A83" s="732"/>
      <c r="B83" s="706"/>
      <c r="C83" s="283"/>
      <c r="D83" s="69"/>
      <c r="E83" s="309"/>
      <c r="F83" s="217"/>
      <c r="G83" s="703"/>
      <c r="H83" s="418"/>
      <c r="I83" s="418"/>
      <c r="J83" s="425"/>
      <c r="K83" s="49"/>
      <c r="L83" s="703"/>
      <c r="M83" s="418"/>
      <c r="N83" s="418"/>
      <c r="O83" s="425"/>
      <c r="P83" s="49"/>
      <c r="Q83" s="703"/>
      <c r="R83" s="418"/>
      <c r="S83" s="418"/>
      <c r="T83" s="425"/>
      <c r="U83" s="49"/>
      <c r="V83" s="703"/>
      <c r="W83" s="418"/>
      <c r="X83" s="418"/>
      <c r="Y83" s="425"/>
      <c r="Z83" s="49"/>
      <c r="AA83" s="703"/>
      <c r="AB83" s="418"/>
      <c r="AC83" s="418"/>
      <c r="AD83" s="425"/>
      <c r="AE83" s="49"/>
      <c r="AF83" s="706"/>
      <c r="AG83" s="310"/>
      <c r="AH83" s="280"/>
      <c r="AI83" s="311"/>
      <c r="AJ83" s="217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 s="1" customFormat="1" ht="18" hidden="1" customHeight="1">
      <c r="A84" s="732"/>
      <c r="B84" s="706"/>
      <c r="C84" s="283"/>
      <c r="D84" s="69"/>
      <c r="E84" s="309"/>
      <c r="F84" s="217"/>
      <c r="G84" s="703"/>
      <c r="H84" s="418"/>
      <c r="I84" s="418"/>
      <c r="J84" s="425"/>
      <c r="K84" s="49"/>
      <c r="L84" s="703"/>
      <c r="M84" s="418"/>
      <c r="N84" s="418"/>
      <c r="O84" s="425"/>
      <c r="P84" s="49"/>
      <c r="Q84" s="703"/>
      <c r="R84" s="418"/>
      <c r="S84" s="418"/>
      <c r="T84" s="425"/>
      <c r="U84" s="49"/>
      <c r="V84" s="703"/>
      <c r="W84" s="418"/>
      <c r="X84" s="418"/>
      <c r="Y84" s="425"/>
      <c r="Z84" s="49"/>
      <c r="AA84" s="703"/>
      <c r="AB84" s="418"/>
      <c r="AC84" s="418"/>
      <c r="AD84" s="425"/>
      <c r="AE84" s="49"/>
      <c r="AF84" s="706"/>
      <c r="AG84" s="310"/>
      <c r="AH84" s="280"/>
      <c r="AI84" s="311"/>
      <c r="AJ84" s="217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 s="1" customFormat="1" ht="18" hidden="1" customHeight="1">
      <c r="A85" s="732"/>
      <c r="B85" s="706"/>
      <c r="C85" s="283"/>
      <c r="D85" s="69"/>
      <c r="E85" s="309"/>
      <c r="F85" s="217"/>
      <c r="G85" s="703"/>
      <c r="H85" s="418"/>
      <c r="I85" s="418"/>
      <c r="J85" s="425"/>
      <c r="K85" s="49"/>
      <c r="L85" s="703"/>
      <c r="M85" s="418"/>
      <c r="N85" s="418"/>
      <c r="O85" s="425"/>
      <c r="P85" s="49"/>
      <c r="Q85" s="703"/>
      <c r="R85" s="418"/>
      <c r="S85" s="418"/>
      <c r="T85" s="425"/>
      <c r="U85" s="49"/>
      <c r="V85" s="703"/>
      <c r="W85" s="418"/>
      <c r="X85" s="418"/>
      <c r="Y85" s="425"/>
      <c r="Z85" s="49"/>
      <c r="AA85" s="703"/>
      <c r="AB85" s="418"/>
      <c r="AC85" s="418"/>
      <c r="AD85" s="425"/>
      <c r="AE85" s="49"/>
      <c r="AF85" s="706"/>
      <c r="AG85" s="310"/>
      <c r="AH85" s="280"/>
      <c r="AI85" s="311"/>
      <c r="AJ85" s="217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 s="1" customFormat="1" ht="18" hidden="1" customHeight="1">
      <c r="A86" s="732"/>
      <c r="B86" s="706"/>
      <c r="C86" s="283"/>
      <c r="D86" s="69"/>
      <c r="E86" s="309"/>
      <c r="F86" s="217"/>
      <c r="G86" s="703"/>
      <c r="H86" s="418"/>
      <c r="I86" s="418"/>
      <c r="J86" s="425"/>
      <c r="K86" s="49"/>
      <c r="L86" s="703"/>
      <c r="M86" s="418"/>
      <c r="N86" s="418"/>
      <c r="O86" s="425"/>
      <c r="P86" s="49"/>
      <c r="Q86" s="703"/>
      <c r="R86" s="418"/>
      <c r="S86" s="418"/>
      <c r="T86" s="425"/>
      <c r="U86" s="49"/>
      <c r="V86" s="703"/>
      <c r="W86" s="418"/>
      <c r="X86" s="418"/>
      <c r="Y86" s="425"/>
      <c r="Z86" s="49"/>
      <c r="AA86" s="703"/>
      <c r="AB86" s="418"/>
      <c r="AC86" s="418"/>
      <c r="AD86" s="425"/>
      <c r="AE86" s="49"/>
      <c r="AF86" s="706"/>
      <c r="AG86" s="310"/>
      <c r="AH86" s="280"/>
      <c r="AI86" s="311"/>
      <c r="AJ86" s="217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 s="1" customFormat="1" ht="18" hidden="1" customHeight="1">
      <c r="A87" s="732"/>
      <c r="B87" s="706"/>
      <c r="C87" s="283"/>
      <c r="D87" s="69"/>
      <c r="E87" s="309"/>
      <c r="F87" s="217"/>
      <c r="G87" s="703"/>
      <c r="H87" s="418"/>
      <c r="I87" s="418"/>
      <c r="J87" s="425"/>
      <c r="K87" s="49"/>
      <c r="L87" s="703"/>
      <c r="M87" s="418"/>
      <c r="N87" s="418"/>
      <c r="O87" s="425"/>
      <c r="P87" s="49"/>
      <c r="Q87" s="703"/>
      <c r="R87" s="418"/>
      <c r="S87" s="418"/>
      <c r="T87" s="425"/>
      <c r="U87" s="49"/>
      <c r="V87" s="703"/>
      <c r="W87" s="418"/>
      <c r="X87" s="418"/>
      <c r="Y87" s="425"/>
      <c r="Z87" s="49"/>
      <c r="AA87" s="703"/>
      <c r="AB87" s="418"/>
      <c r="AC87" s="418"/>
      <c r="AD87" s="425"/>
      <c r="AE87" s="49"/>
      <c r="AF87" s="706"/>
      <c r="AG87" s="310"/>
      <c r="AH87" s="280"/>
      <c r="AI87" s="311"/>
      <c r="AJ87" s="21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 s="1" customFormat="1" ht="18" hidden="1" customHeight="1">
      <c r="A88" s="732"/>
      <c r="B88" s="706"/>
      <c r="C88" s="283"/>
      <c r="D88" s="69"/>
      <c r="E88" s="309"/>
      <c r="F88" s="217"/>
      <c r="G88" s="703"/>
      <c r="H88" s="418"/>
      <c r="I88" s="418"/>
      <c r="J88" s="425"/>
      <c r="K88" s="49"/>
      <c r="L88" s="703"/>
      <c r="M88" s="418"/>
      <c r="N88" s="418"/>
      <c r="O88" s="425"/>
      <c r="P88" s="49"/>
      <c r="Q88" s="703"/>
      <c r="R88" s="418"/>
      <c r="S88" s="418"/>
      <c r="T88" s="425"/>
      <c r="U88" s="49"/>
      <c r="V88" s="703"/>
      <c r="W88" s="418"/>
      <c r="X88" s="418"/>
      <c r="Y88" s="425"/>
      <c r="Z88" s="49"/>
      <c r="AA88" s="703"/>
      <c r="AB88" s="418"/>
      <c r="AC88" s="418"/>
      <c r="AD88" s="425"/>
      <c r="AE88" s="49"/>
      <c r="AF88" s="706"/>
      <c r="AG88" s="310"/>
      <c r="AH88" s="280"/>
      <c r="AI88" s="311"/>
      <c r="AJ88" s="217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 s="1" customFormat="1" ht="18" hidden="1" customHeight="1">
      <c r="A89" s="732"/>
      <c r="B89" s="706"/>
      <c r="C89" s="283"/>
      <c r="D89" s="69"/>
      <c r="E89" s="309"/>
      <c r="F89" s="217"/>
      <c r="G89" s="703"/>
      <c r="H89" s="418"/>
      <c r="I89" s="418"/>
      <c r="J89" s="425"/>
      <c r="K89" s="49"/>
      <c r="L89" s="703"/>
      <c r="M89" s="418"/>
      <c r="N89" s="418"/>
      <c r="O89" s="425"/>
      <c r="P89" s="49"/>
      <c r="Q89" s="703"/>
      <c r="R89" s="418"/>
      <c r="S89" s="418"/>
      <c r="T89" s="425"/>
      <c r="U89" s="49"/>
      <c r="V89" s="703"/>
      <c r="W89" s="418"/>
      <c r="X89" s="418"/>
      <c r="Y89" s="425"/>
      <c r="Z89" s="49"/>
      <c r="AA89" s="703"/>
      <c r="AB89" s="418"/>
      <c r="AC89" s="418"/>
      <c r="AD89" s="425"/>
      <c r="AE89" s="49"/>
      <c r="AF89" s="706"/>
      <c r="AG89" s="310"/>
      <c r="AH89" s="280"/>
      <c r="AI89" s="311"/>
      <c r="AJ89" s="217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 s="1" customFormat="1" ht="18" hidden="1" customHeight="1">
      <c r="A90" s="732"/>
      <c r="B90" s="706"/>
      <c r="C90" s="283"/>
      <c r="D90" s="69"/>
      <c r="E90" s="309"/>
      <c r="F90" s="217"/>
      <c r="G90" s="703"/>
      <c r="H90" s="418"/>
      <c r="I90" s="418"/>
      <c r="J90" s="425"/>
      <c r="K90" s="49"/>
      <c r="L90" s="703"/>
      <c r="M90" s="418"/>
      <c r="N90" s="418"/>
      <c r="O90" s="425"/>
      <c r="P90" s="49"/>
      <c r="Q90" s="703"/>
      <c r="R90" s="418"/>
      <c r="S90" s="418"/>
      <c r="T90" s="425"/>
      <c r="U90" s="49"/>
      <c r="V90" s="703"/>
      <c r="W90" s="418"/>
      <c r="X90" s="418"/>
      <c r="Y90" s="425"/>
      <c r="Z90" s="49"/>
      <c r="AA90" s="703"/>
      <c r="AB90" s="418"/>
      <c r="AC90" s="418"/>
      <c r="AD90" s="425"/>
      <c r="AE90" s="49"/>
      <c r="AF90" s="706"/>
      <c r="AG90" s="310"/>
      <c r="AH90" s="280"/>
      <c r="AI90" s="311"/>
      <c r="AJ90" s="217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 s="1" customFormat="1" ht="18" hidden="1" customHeight="1">
      <c r="A91" s="732"/>
      <c r="B91" s="706"/>
      <c r="C91" s="283"/>
      <c r="D91" s="69"/>
      <c r="E91" s="309"/>
      <c r="F91" s="217"/>
      <c r="G91" s="703"/>
      <c r="H91" s="418"/>
      <c r="I91" s="418"/>
      <c r="J91" s="425"/>
      <c r="K91" s="49"/>
      <c r="L91" s="703"/>
      <c r="M91" s="418"/>
      <c r="N91" s="418"/>
      <c r="O91" s="425"/>
      <c r="P91" s="49"/>
      <c r="Q91" s="703"/>
      <c r="R91" s="418"/>
      <c r="S91" s="418"/>
      <c r="T91" s="425"/>
      <c r="U91" s="49"/>
      <c r="V91" s="703"/>
      <c r="W91" s="418"/>
      <c r="X91" s="418"/>
      <c r="Y91" s="425"/>
      <c r="Z91" s="49"/>
      <c r="AA91" s="703"/>
      <c r="AB91" s="418"/>
      <c r="AC91" s="418"/>
      <c r="AD91" s="425"/>
      <c r="AE91" s="49"/>
      <c r="AF91" s="706"/>
      <c r="AG91" s="310"/>
      <c r="AH91" s="280"/>
      <c r="AI91" s="311"/>
      <c r="AJ91" s="217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 s="1" customFormat="1" ht="18" hidden="1" customHeight="1">
      <c r="A92" s="732"/>
      <c r="B92" s="706"/>
      <c r="C92" s="283"/>
      <c r="D92" s="69"/>
      <c r="E92" s="309"/>
      <c r="F92" s="217"/>
      <c r="G92" s="703"/>
      <c r="H92" s="418"/>
      <c r="I92" s="418"/>
      <c r="J92" s="425"/>
      <c r="K92" s="49"/>
      <c r="L92" s="703"/>
      <c r="M92" s="418"/>
      <c r="N92" s="418"/>
      <c r="O92" s="425"/>
      <c r="P92" s="49"/>
      <c r="Q92" s="703"/>
      <c r="R92" s="418"/>
      <c r="S92" s="418"/>
      <c r="T92" s="425"/>
      <c r="U92" s="49"/>
      <c r="V92" s="703"/>
      <c r="W92" s="418"/>
      <c r="X92" s="418"/>
      <c r="Y92" s="425"/>
      <c r="Z92" s="49"/>
      <c r="AA92" s="703"/>
      <c r="AB92" s="418"/>
      <c r="AC92" s="418"/>
      <c r="AD92" s="425"/>
      <c r="AE92" s="49"/>
      <c r="AF92" s="706"/>
      <c r="AG92" s="310"/>
      <c r="AH92" s="280"/>
      <c r="AI92" s="311"/>
      <c r="AJ92" s="217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 s="1" customFormat="1" ht="18" hidden="1" customHeight="1">
      <c r="A93" s="733"/>
      <c r="B93" s="707"/>
      <c r="C93" s="284"/>
      <c r="D93" s="71"/>
      <c r="E93" s="312"/>
      <c r="F93" s="218"/>
      <c r="G93" s="704"/>
      <c r="H93" s="418"/>
      <c r="I93" s="418"/>
      <c r="J93" s="425"/>
      <c r="K93" s="49"/>
      <c r="L93" s="704"/>
      <c r="M93" s="418"/>
      <c r="N93" s="418"/>
      <c r="O93" s="425"/>
      <c r="P93" s="49"/>
      <c r="Q93" s="704"/>
      <c r="R93" s="418"/>
      <c r="S93" s="418"/>
      <c r="T93" s="425"/>
      <c r="U93" s="49"/>
      <c r="V93" s="704"/>
      <c r="W93" s="418"/>
      <c r="X93" s="418"/>
      <c r="Y93" s="425"/>
      <c r="Z93" s="49"/>
      <c r="AA93" s="704"/>
      <c r="AB93" s="418"/>
      <c r="AC93" s="418"/>
      <c r="AD93" s="425"/>
      <c r="AE93" s="49"/>
      <c r="AF93" s="707"/>
      <c r="AG93" s="313"/>
      <c r="AH93" s="285"/>
      <c r="AI93" s="314"/>
      <c r="AJ93" s="218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 s="1" customFormat="1" ht="18" customHeight="1">
      <c r="A94" s="737" t="s">
        <v>96</v>
      </c>
      <c r="B94" s="705"/>
      <c r="C94" s="282"/>
      <c r="D94" s="282"/>
      <c r="E94" s="305"/>
      <c r="F94" s="65"/>
      <c r="G94" s="750" t="s">
        <v>199</v>
      </c>
      <c r="H94" s="520" t="s">
        <v>41</v>
      </c>
      <c r="I94" s="533"/>
      <c r="J94" s="521">
        <f>ROUND(68*J$2/1000,0)</f>
        <v>103</v>
      </c>
      <c r="K94" s="503" t="s">
        <v>38</v>
      </c>
      <c r="L94" s="728" t="s">
        <v>217</v>
      </c>
      <c r="M94" s="98" t="s">
        <v>141</v>
      </c>
      <c r="N94" s="99"/>
      <c r="O94" s="412">
        <f>ROUND(12.6*O$2/1000,0)</f>
        <v>19</v>
      </c>
      <c r="P94" s="413" t="s">
        <v>38</v>
      </c>
      <c r="Q94" s="728" t="s">
        <v>255</v>
      </c>
      <c r="R94" s="98" t="s">
        <v>256</v>
      </c>
      <c r="S94" s="441"/>
      <c r="T94" s="412">
        <f>T$2*1.02</f>
        <v>1547.34</v>
      </c>
      <c r="U94" s="494" t="s">
        <v>185</v>
      </c>
      <c r="V94" s="728" t="s">
        <v>225</v>
      </c>
      <c r="W94" s="410" t="s">
        <v>173</v>
      </c>
      <c r="X94" s="440"/>
      <c r="Y94" s="412">
        <f>ROUND(77*Y$2/1000,0)</f>
        <v>117</v>
      </c>
      <c r="Z94" s="45" t="s">
        <v>38</v>
      </c>
      <c r="AA94" s="728"/>
      <c r="AB94" s="410"/>
      <c r="AC94" s="440"/>
      <c r="AD94" s="412"/>
      <c r="AE94" s="45"/>
      <c r="AF94" s="716"/>
      <c r="AG94" s="118"/>
      <c r="AH94" s="216"/>
      <c r="AI94" s="214"/>
      <c r="AJ94" s="188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 s="1" customFormat="1" ht="18" customHeight="1">
      <c r="A95" s="738"/>
      <c r="B95" s="740"/>
      <c r="C95" s="69"/>
      <c r="D95" s="69"/>
      <c r="E95" s="309"/>
      <c r="F95" s="280"/>
      <c r="G95" s="751"/>
      <c r="H95" s="508" t="s">
        <v>131</v>
      </c>
      <c r="I95" s="522"/>
      <c r="J95" s="511">
        <f>ROUND(6*J$2/1000,0)</f>
        <v>9</v>
      </c>
      <c r="K95" s="507" t="s">
        <v>38</v>
      </c>
      <c r="L95" s="729"/>
      <c r="M95" s="443" t="s">
        <v>132</v>
      </c>
      <c r="N95" s="131"/>
      <c r="O95" s="425">
        <f>ROUND(3*O$2/1000,0)</f>
        <v>5</v>
      </c>
      <c r="P95" s="49" t="s">
        <v>38</v>
      </c>
      <c r="Q95" s="729"/>
      <c r="R95" s="443" t="s">
        <v>68</v>
      </c>
      <c r="S95" s="444" t="s">
        <v>69</v>
      </c>
      <c r="T95" s="445">
        <f>ROUND(1.55*T2/1000,1)</f>
        <v>2.4</v>
      </c>
      <c r="U95" s="49" t="s">
        <v>38</v>
      </c>
      <c r="V95" s="729"/>
      <c r="W95" s="429" t="s">
        <v>198</v>
      </c>
      <c r="X95" s="418"/>
      <c r="Y95" s="425">
        <f>ROUND(5*Y$2/1000,0)</f>
        <v>8</v>
      </c>
      <c r="Z95" s="49" t="s">
        <v>38</v>
      </c>
      <c r="AA95" s="729"/>
      <c r="AB95" s="429"/>
      <c r="AC95" s="418"/>
      <c r="AD95" s="425"/>
      <c r="AE95" s="49"/>
      <c r="AF95" s="717"/>
      <c r="AG95" s="110"/>
      <c r="AH95" s="120"/>
      <c r="AI95" s="213"/>
      <c r="AJ95" s="217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 s="1" customFormat="1" ht="18" customHeight="1">
      <c r="A96" s="738"/>
      <c r="B96" s="740"/>
      <c r="C96" s="69"/>
      <c r="D96" s="69"/>
      <c r="E96" s="309"/>
      <c r="F96" s="280"/>
      <c r="G96" s="751"/>
      <c r="H96" s="508" t="s">
        <v>198</v>
      </c>
      <c r="I96" s="522"/>
      <c r="J96" s="511">
        <f>ROUND(5*J$2/1000,0)</f>
        <v>8</v>
      </c>
      <c r="K96" s="507" t="s">
        <v>38</v>
      </c>
      <c r="L96" s="729"/>
      <c r="M96" s="57" t="s">
        <v>67</v>
      </c>
      <c r="N96" s="58"/>
      <c r="O96" s="425">
        <f>ROUND(3*O$2/1000,0)</f>
        <v>5</v>
      </c>
      <c r="P96" s="49" t="s">
        <v>38</v>
      </c>
      <c r="Q96" s="729"/>
      <c r="R96" s="487" t="s">
        <v>218</v>
      </c>
      <c r="S96" s="479"/>
      <c r="T96" s="480">
        <v>2</v>
      </c>
      <c r="U96" s="408" t="s">
        <v>38</v>
      </c>
      <c r="V96" s="729"/>
      <c r="W96" s="429" t="s">
        <v>77</v>
      </c>
      <c r="X96" s="418"/>
      <c r="Y96" s="425">
        <f t="shared" ref="Y96:Y97" si="0">ROUND(5*Y$2/1000,0)</f>
        <v>8</v>
      </c>
      <c r="Z96" s="49" t="s">
        <v>38</v>
      </c>
      <c r="AA96" s="729"/>
      <c r="AB96" s="429"/>
      <c r="AC96" s="418"/>
      <c r="AD96" s="425"/>
      <c r="AE96" s="49"/>
      <c r="AF96" s="717"/>
      <c r="AG96" s="110"/>
      <c r="AH96" s="120"/>
      <c r="AI96" s="213"/>
      <c r="AJ96" s="217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 s="1" customFormat="1" ht="18" customHeight="1">
      <c r="A97" s="738"/>
      <c r="B97" s="740"/>
      <c r="C97" s="69"/>
      <c r="D97" s="69"/>
      <c r="E97" s="309"/>
      <c r="F97" s="315"/>
      <c r="G97" s="751"/>
      <c r="H97" s="508" t="s">
        <v>68</v>
      </c>
      <c r="I97" s="522" t="s">
        <v>69</v>
      </c>
      <c r="J97" s="511">
        <v>1</v>
      </c>
      <c r="K97" s="507" t="s">
        <v>38</v>
      </c>
      <c r="L97" s="729"/>
      <c r="M97" s="57" t="s">
        <v>215</v>
      </c>
      <c r="N97" s="58"/>
      <c r="O97" s="425">
        <f>ROUND(37.8*O$2/1000,0)</f>
        <v>57</v>
      </c>
      <c r="P97" s="49" t="s">
        <v>38</v>
      </c>
      <c r="Q97" s="729"/>
      <c r="R97" s="487" t="s">
        <v>219</v>
      </c>
      <c r="S97" s="479"/>
      <c r="T97" s="480">
        <v>0.1</v>
      </c>
      <c r="U97" s="408" t="s">
        <v>38</v>
      </c>
      <c r="V97" s="729"/>
      <c r="W97" s="429" t="s">
        <v>67</v>
      </c>
      <c r="X97" s="418"/>
      <c r="Y97" s="425">
        <f t="shared" si="0"/>
        <v>8</v>
      </c>
      <c r="Z97" s="49" t="s">
        <v>38</v>
      </c>
      <c r="AA97" s="729"/>
      <c r="AB97" s="429"/>
      <c r="AC97" s="418"/>
      <c r="AD97" s="425"/>
      <c r="AE97" s="49"/>
      <c r="AF97" s="717"/>
      <c r="AG97" s="110"/>
      <c r="AH97" s="120"/>
      <c r="AI97" s="213"/>
      <c r="AJ97" s="21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 s="1" customFormat="1" ht="18" customHeight="1">
      <c r="A98" s="738"/>
      <c r="B98" s="740"/>
      <c r="C98" s="69"/>
      <c r="D98" s="69"/>
      <c r="E98" s="309"/>
      <c r="F98" s="280"/>
      <c r="G98" s="751"/>
      <c r="H98" s="508"/>
      <c r="I98" s="522"/>
      <c r="J98" s="511"/>
      <c r="K98" s="507"/>
      <c r="L98" s="729"/>
      <c r="M98" s="57" t="s">
        <v>216</v>
      </c>
      <c r="N98" s="58"/>
      <c r="O98" s="53">
        <f>ROUND(5*O$2/1000,0)</f>
        <v>8</v>
      </c>
      <c r="P98" s="49" t="s">
        <v>38</v>
      </c>
      <c r="Q98" s="729"/>
      <c r="R98" s="57"/>
      <c r="S98" s="444"/>
      <c r="T98" s="445"/>
      <c r="U98" s="53"/>
      <c r="V98" s="729"/>
      <c r="W98" s="429" t="s">
        <v>75</v>
      </c>
      <c r="X98" s="418"/>
      <c r="Y98" s="425">
        <f>ROUND(10*Y$2/1000,0)</f>
        <v>15</v>
      </c>
      <c r="Z98" s="49" t="s">
        <v>38</v>
      </c>
      <c r="AA98" s="729"/>
      <c r="AB98" s="429"/>
      <c r="AC98" s="418"/>
      <c r="AD98" s="425"/>
      <c r="AE98" s="49"/>
      <c r="AF98" s="717"/>
      <c r="AG98" s="110"/>
      <c r="AH98" s="120"/>
      <c r="AI98" s="213"/>
      <c r="AJ98" s="217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 s="1" customFormat="1" ht="18" customHeight="1">
      <c r="A99" s="738"/>
      <c r="B99" s="740"/>
      <c r="C99" s="69"/>
      <c r="D99" s="69"/>
      <c r="E99" s="309"/>
      <c r="F99" s="315"/>
      <c r="G99" s="751"/>
      <c r="H99" s="508"/>
      <c r="I99" s="522"/>
      <c r="J99" s="511"/>
      <c r="K99" s="507"/>
      <c r="L99" s="729"/>
      <c r="M99" s="57"/>
      <c r="N99" s="58"/>
      <c r="O99" s="445"/>
      <c r="P99" s="49"/>
      <c r="Q99" s="729"/>
      <c r="R99" s="57"/>
      <c r="S99" s="444"/>
      <c r="T99" s="445"/>
      <c r="U99" s="53"/>
      <c r="V99" s="729"/>
      <c r="W99" s="429"/>
      <c r="X99" s="418"/>
      <c r="Y99" s="425"/>
      <c r="Z99" s="49"/>
      <c r="AA99" s="729"/>
      <c r="AB99" s="429"/>
      <c r="AC99" s="418"/>
      <c r="AD99" s="425"/>
      <c r="AE99" s="49"/>
      <c r="AF99" s="717"/>
      <c r="AG99" s="110"/>
      <c r="AH99" s="120"/>
      <c r="AI99" s="213"/>
      <c r="AJ99" s="217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 s="1" customFormat="1" ht="18" customHeight="1" thickBot="1">
      <c r="A100" s="738"/>
      <c r="B100" s="740"/>
      <c r="C100" s="69"/>
      <c r="D100" s="69"/>
      <c r="E100" s="309"/>
      <c r="F100" s="315"/>
      <c r="G100" s="751"/>
      <c r="H100" s="508"/>
      <c r="I100" s="522"/>
      <c r="J100" s="511"/>
      <c r="K100" s="507"/>
      <c r="L100" s="729"/>
      <c r="M100" s="57"/>
      <c r="N100" s="58"/>
      <c r="O100" s="445"/>
      <c r="P100" s="49"/>
      <c r="Q100" s="729"/>
      <c r="R100" s="57"/>
      <c r="S100" s="444"/>
      <c r="T100" s="445"/>
      <c r="U100" s="53"/>
      <c r="V100" s="729"/>
      <c r="W100" s="429"/>
      <c r="X100" s="418"/>
      <c r="Y100" s="425"/>
      <c r="Z100" s="49"/>
      <c r="AA100" s="729"/>
      <c r="AB100" s="429"/>
      <c r="AC100" s="418"/>
      <c r="AD100" s="425"/>
      <c r="AE100" s="49"/>
      <c r="AF100" s="717"/>
      <c r="AG100" s="119"/>
      <c r="AH100" s="121"/>
      <c r="AI100" s="215"/>
      <c r="AJ100" s="217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 s="1" customFormat="1" ht="18" customHeight="1">
      <c r="A101" s="738"/>
      <c r="B101" s="740"/>
      <c r="C101" s="69"/>
      <c r="D101" s="69"/>
      <c r="E101" s="309"/>
      <c r="F101" s="315"/>
      <c r="G101" s="751"/>
      <c r="H101" s="508"/>
      <c r="I101" s="522"/>
      <c r="J101" s="511"/>
      <c r="K101" s="507"/>
      <c r="L101" s="729"/>
      <c r="M101" s="57"/>
      <c r="N101" s="58"/>
      <c r="O101" s="445"/>
      <c r="P101" s="49"/>
      <c r="Q101" s="729"/>
      <c r="R101" s="57"/>
      <c r="S101" s="444"/>
      <c r="T101" s="445"/>
      <c r="U101" s="53"/>
      <c r="V101" s="729"/>
      <c r="W101" s="429"/>
      <c r="X101" s="418"/>
      <c r="Y101" s="425"/>
      <c r="Z101" s="49"/>
      <c r="AA101" s="729"/>
      <c r="AB101" s="429"/>
      <c r="AC101" s="418"/>
      <c r="AD101" s="425"/>
      <c r="AE101" s="49"/>
      <c r="AF101" s="717"/>
      <c r="AG101" s="120"/>
      <c r="AH101" s="120"/>
      <c r="AI101" s="213"/>
      <c r="AJ101" s="217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 s="1" customFormat="1" ht="18" customHeight="1" thickBot="1">
      <c r="A102" s="738"/>
      <c r="B102" s="740"/>
      <c r="C102" s="69"/>
      <c r="D102" s="69"/>
      <c r="E102" s="309"/>
      <c r="F102" s="315"/>
      <c r="G102" s="751"/>
      <c r="H102" s="534"/>
      <c r="I102" s="535"/>
      <c r="J102" s="536"/>
      <c r="K102" s="519"/>
      <c r="L102" s="729"/>
      <c r="M102" s="57"/>
      <c r="N102" s="58"/>
      <c r="O102" s="445"/>
      <c r="P102" s="49"/>
      <c r="Q102" s="729"/>
      <c r="R102" s="57"/>
      <c r="S102" s="444"/>
      <c r="T102" s="445"/>
      <c r="U102" s="53"/>
      <c r="V102" s="729"/>
      <c r="W102" s="414"/>
      <c r="X102" s="423"/>
      <c r="Y102" s="438"/>
      <c r="Z102" s="52"/>
      <c r="AA102" s="729"/>
      <c r="AB102" s="414"/>
      <c r="AC102" s="423"/>
      <c r="AD102" s="438"/>
      <c r="AE102" s="52"/>
      <c r="AF102" s="717"/>
      <c r="AG102" s="120"/>
      <c r="AH102" s="120"/>
      <c r="AI102" s="213"/>
      <c r="AJ102" s="217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 s="1" customFormat="1" ht="18" hidden="1" customHeight="1">
      <c r="A103" s="738"/>
      <c r="B103" s="740"/>
      <c r="C103" s="69"/>
      <c r="D103" s="69"/>
      <c r="E103" s="309"/>
      <c r="F103" s="315"/>
      <c r="G103" s="751"/>
      <c r="H103" s="522"/>
      <c r="I103" s="522"/>
      <c r="J103" s="511"/>
      <c r="K103" s="537"/>
      <c r="L103" s="729"/>
      <c r="M103" s="57"/>
      <c r="N103" s="58"/>
      <c r="O103" s="445"/>
      <c r="P103" s="49"/>
      <c r="Q103" s="729"/>
      <c r="R103" s="57"/>
      <c r="S103" s="58"/>
      <c r="T103" s="445"/>
      <c r="U103" s="53"/>
      <c r="V103" s="729"/>
      <c r="W103" s="418"/>
      <c r="X103" s="418"/>
      <c r="Y103" s="425"/>
      <c r="Z103" s="53"/>
      <c r="AA103" s="729"/>
      <c r="AB103" s="418"/>
      <c r="AC103" s="418"/>
      <c r="AD103" s="425"/>
      <c r="AE103" s="53"/>
      <c r="AF103" s="717"/>
      <c r="AG103" s="120"/>
      <c r="AH103" s="120"/>
      <c r="AI103" s="213"/>
      <c r="AJ103" s="217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 s="1" customFormat="1" ht="18" hidden="1" customHeight="1">
      <c r="A104" s="738"/>
      <c r="B104" s="740"/>
      <c r="C104" s="69"/>
      <c r="D104" s="69"/>
      <c r="E104" s="309"/>
      <c r="F104" s="315"/>
      <c r="G104" s="751"/>
      <c r="H104" s="522"/>
      <c r="I104" s="522"/>
      <c r="J104" s="511"/>
      <c r="K104" s="537"/>
      <c r="L104" s="729"/>
      <c r="M104" s="57"/>
      <c r="N104" s="58"/>
      <c r="O104" s="445"/>
      <c r="P104" s="49"/>
      <c r="Q104" s="729"/>
      <c r="R104" s="57"/>
      <c r="S104" s="58"/>
      <c r="T104" s="445"/>
      <c r="U104" s="53"/>
      <c r="V104" s="729"/>
      <c r="W104" s="418"/>
      <c r="X104" s="418"/>
      <c r="Y104" s="425"/>
      <c r="Z104" s="53"/>
      <c r="AA104" s="729"/>
      <c r="AB104" s="418"/>
      <c r="AC104" s="418"/>
      <c r="AD104" s="425"/>
      <c r="AE104" s="53"/>
      <c r="AF104" s="717"/>
      <c r="AG104" s="120"/>
      <c r="AH104" s="120"/>
      <c r="AI104" s="213"/>
      <c r="AJ104" s="217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 s="1" customFormat="1" ht="18" hidden="1" customHeight="1">
      <c r="A105" s="738"/>
      <c r="B105" s="740"/>
      <c r="C105" s="69"/>
      <c r="D105" s="69"/>
      <c r="E105" s="309"/>
      <c r="F105" s="315"/>
      <c r="G105" s="751"/>
      <c r="H105" s="522"/>
      <c r="I105" s="522"/>
      <c r="J105" s="511"/>
      <c r="K105" s="537"/>
      <c r="L105" s="729"/>
      <c r="M105" s="57"/>
      <c r="N105" s="58"/>
      <c r="O105" s="445"/>
      <c r="P105" s="49"/>
      <c r="Q105" s="729"/>
      <c r="R105" s="57"/>
      <c r="S105" s="58"/>
      <c r="T105" s="445"/>
      <c r="U105" s="53"/>
      <c r="V105" s="729"/>
      <c r="W105" s="418"/>
      <c r="X105" s="418"/>
      <c r="Y105" s="425"/>
      <c r="Z105" s="53"/>
      <c r="AA105" s="729"/>
      <c r="AB105" s="418"/>
      <c r="AC105" s="418"/>
      <c r="AD105" s="425"/>
      <c r="AE105" s="53"/>
      <c r="AF105" s="717"/>
      <c r="AG105" s="120"/>
      <c r="AH105" s="120"/>
      <c r="AI105" s="213"/>
      <c r="AJ105" s="217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 s="1" customFormat="1" ht="18" hidden="1" customHeight="1">
      <c r="A106" s="738"/>
      <c r="B106" s="740"/>
      <c r="C106" s="69"/>
      <c r="D106" s="69"/>
      <c r="E106" s="309"/>
      <c r="F106" s="315"/>
      <c r="G106" s="751"/>
      <c r="H106" s="522"/>
      <c r="I106" s="522"/>
      <c r="J106" s="511"/>
      <c r="K106" s="537"/>
      <c r="L106" s="729"/>
      <c r="M106" s="57"/>
      <c r="N106" s="58"/>
      <c r="O106" s="445"/>
      <c r="P106" s="49"/>
      <c r="Q106" s="729"/>
      <c r="R106" s="57"/>
      <c r="S106" s="58"/>
      <c r="T106" s="445"/>
      <c r="U106" s="53"/>
      <c r="V106" s="729"/>
      <c r="W106" s="418"/>
      <c r="X106" s="418"/>
      <c r="Y106" s="425"/>
      <c r="Z106" s="53"/>
      <c r="AA106" s="729"/>
      <c r="AB106" s="418"/>
      <c r="AC106" s="418"/>
      <c r="AD106" s="425"/>
      <c r="AE106" s="53"/>
      <c r="AF106" s="717"/>
      <c r="AG106" s="120"/>
      <c r="AH106" s="120"/>
      <c r="AI106" s="213"/>
      <c r="AJ106" s="217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 s="1" customFormat="1" ht="18" hidden="1" customHeight="1">
      <c r="A107" s="738"/>
      <c r="B107" s="740"/>
      <c r="C107" s="69"/>
      <c r="D107" s="69"/>
      <c r="E107" s="309"/>
      <c r="F107" s="315"/>
      <c r="G107" s="751"/>
      <c r="H107" s="522"/>
      <c r="I107" s="522"/>
      <c r="J107" s="511"/>
      <c r="K107" s="537"/>
      <c r="L107" s="729"/>
      <c r="M107" s="57"/>
      <c r="N107" s="58"/>
      <c r="O107" s="445"/>
      <c r="P107" s="49"/>
      <c r="Q107" s="729"/>
      <c r="R107" s="57"/>
      <c r="S107" s="58"/>
      <c r="T107" s="445"/>
      <c r="U107" s="53"/>
      <c r="V107" s="729"/>
      <c r="W107" s="418"/>
      <c r="X107" s="418"/>
      <c r="Y107" s="425"/>
      <c r="Z107" s="53"/>
      <c r="AA107" s="729"/>
      <c r="AB107" s="418"/>
      <c r="AC107" s="418"/>
      <c r="AD107" s="425"/>
      <c r="AE107" s="53"/>
      <c r="AF107" s="717"/>
      <c r="AG107" s="120"/>
      <c r="AH107" s="120"/>
      <c r="AI107" s="213"/>
      <c r="AJ107" s="21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 s="1" customFormat="1" ht="18" hidden="1" customHeight="1">
      <c r="A108" s="739"/>
      <c r="B108" s="741"/>
      <c r="C108" s="71"/>
      <c r="D108" s="71"/>
      <c r="E108" s="312"/>
      <c r="F108" s="316"/>
      <c r="G108" s="752"/>
      <c r="H108" s="522"/>
      <c r="I108" s="522"/>
      <c r="J108" s="511"/>
      <c r="K108" s="538"/>
      <c r="L108" s="730"/>
      <c r="M108" s="167"/>
      <c r="N108" s="446"/>
      <c r="O108" s="447"/>
      <c r="P108" s="52"/>
      <c r="Q108" s="730"/>
      <c r="R108" s="167"/>
      <c r="S108" s="446"/>
      <c r="T108" s="447"/>
      <c r="U108" s="54"/>
      <c r="V108" s="730"/>
      <c r="W108" s="418"/>
      <c r="X108" s="418"/>
      <c r="Y108" s="425"/>
      <c r="Z108" s="54"/>
      <c r="AA108" s="730"/>
      <c r="AB108" s="418"/>
      <c r="AC108" s="418"/>
      <c r="AD108" s="425"/>
      <c r="AE108" s="54"/>
      <c r="AF108" s="718"/>
      <c r="AG108" s="120"/>
      <c r="AH108" s="120"/>
      <c r="AI108" s="213"/>
      <c r="AJ108" s="21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 s="1" customFormat="1" ht="18" hidden="1" customHeight="1">
      <c r="A109" s="737" t="s">
        <v>97</v>
      </c>
      <c r="B109" s="705"/>
      <c r="C109" s="281"/>
      <c r="D109" s="282"/>
      <c r="E109" s="305"/>
      <c r="F109" s="306"/>
      <c r="G109" s="728"/>
      <c r="H109" s="410"/>
      <c r="I109" s="440"/>
      <c r="J109" s="439"/>
      <c r="K109" s="413"/>
      <c r="L109" s="728"/>
      <c r="M109" s="410"/>
      <c r="N109" s="440"/>
      <c r="O109" s="439"/>
      <c r="P109" s="413"/>
      <c r="Q109" s="728"/>
      <c r="R109" s="410"/>
      <c r="S109" s="411"/>
      <c r="T109" s="439"/>
      <c r="U109" s="413"/>
      <c r="V109" s="728"/>
      <c r="W109" s="410"/>
      <c r="X109" s="440"/>
      <c r="Y109" s="411"/>
      <c r="Z109" s="413"/>
      <c r="AA109" s="728"/>
      <c r="AB109" s="410"/>
      <c r="AC109" s="440"/>
      <c r="AD109" s="439"/>
      <c r="AE109" s="413"/>
      <c r="AF109" s="705"/>
      <c r="AG109" s="307"/>
      <c r="AH109" s="279"/>
      <c r="AI109" s="308"/>
      <c r="AJ109" s="306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 s="1" customFormat="1" ht="18" hidden="1" customHeight="1">
      <c r="A110" s="738"/>
      <c r="B110" s="706"/>
      <c r="C110" s="283"/>
      <c r="D110" s="69"/>
      <c r="E110" s="309"/>
      <c r="F110" s="217"/>
      <c r="G110" s="729"/>
      <c r="H110" s="429"/>
      <c r="I110" s="418"/>
      <c r="J110" s="425"/>
      <c r="K110" s="49"/>
      <c r="L110" s="729"/>
      <c r="M110" s="429"/>
      <c r="N110" s="418"/>
      <c r="O110" s="425"/>
      <c r="P110" s="49"/>
      <c r="Q110" s="729"/>
      <c r="R110" s="429"/>
      <c r="S110" s="419"/>
      <c r="T110" s="425"/>
      <c r="U110" s="49"/>
      <c r="V110" s="729"/>
      <c r="W110" s="429"/>
      <c r="X110" s="418"/>
      <c r="Y110" s="419"/>
      <c r="Z110" s="49"/>
      <c r="AA110" s="729"/>
      <c r="AB110" s="429"/>
      <c r="AC110" s="418"/>
      <c r="AD110" s="425"/>
      <c r="AE110" s="49"/>
      <c r="AF110" s="706"/>
      <c r="AG110" s="310"/>
      <c r="AH110" s="280"/>
      <c r="AI110" s="311"/>
      <c r="AJ110" s="217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 s="1" customFormat="1" ht="18" hidden="1" customHeight="1">
      <c r="A111" s="738"/>
      <c r="B111" s="706"/>
      <c r="C111" s="283"/>
      <c r="D111" s="69"/>
      <c r="E111" s="309"/>
      <c r="F111" s="217"/>
      <c r="G111" s="729"/>
      <c r="H111" s="429"/>
      <c r="I111" s="418"/>
      <c r="J111" s="425"/>
      <c r="K111" s="49"/>
      <c r="L111" s="729"/>
      <c r="M111" s="429"/>
      <c r="N111" s="418"/>
      <c r="O111" s="425"/>
      <c r="P111" s="49"/>
      <c r="Q111" s="729"/>
      <c r="R111" s="429"/>
      <c r="S111" s="419"/>
      <c r="T111" s="425"/>
      <c r="U111" s="49"/>
      <c r="V111" s="729"/>
      <c r="W111" s="429"/>
      <c r="X111" s="418"/>
      <c r="Y111" s="419"/>
      <c r="Z111" s="49"/>
      <c r="AA111" s="729"/>
      <c r="AB111" s="429"/>
      <c r="AC111" s="418"/>
      <c r="AD111" s="425"/>
      <c r="AE111" s="49"/>
      <c r="AF111" s="706"/>
      <c r="AG111" s="310"/>
      <c r="AH111" s="280"/>
      <c r="AI111" s="311"/>
      <c r="AJ111" s="217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 s="1" customFormat="1" ht="18" hidden="1" customHeight="1">
      <c r="A112" s="738"/>
      <c r="B112" s="706"/>
      <c r="C112" s="283"/>
      <c r="D112" s="69"/>
      <c r="E112" s="309"/>
      <c r="F112" s="217"/>
      <c r="G112" s="729"/>
      <c r="H112" s="429"/>
      <c r="I112" s="418"/>
      <c r="J112" s="425"/>
      <c r="K112" s="49"/>
      <c r="L112" s="729"/>
      <c r="M112" s="429"/>
      <c r="N112" s="418"/>
      <c r="O112" s="425"/>
      <c r="P112" s="49"/>
      <c r="Q112" s="729"/>
      <c r="R112" s="429"/>
      <c r="S112" s="419"/>
      <c r="T112" s="425"/>
      <c r="U112" s="49"/>
      <c r="V112" s="729"/>
      <c r="W112" s="429"/>
      <c r="X112" s="418"/>
      <c r="Y112" s="425"/>
      <c r="Z112" s="49"/>
      <c r="AA112" s="729"/>
      <c r="AB112" s="429"/>
      <c r="AC112" s="418"/>
      <c r="AD112" s="425"/>
      <c r="AE112" s="49"/>
      <c r="AF112" s="706"/>
      <c r="AG112" s="310"/>
      <c r="AH112" s="280"/>
      <c r="AI112" s="311"/>
      <c r="AJ112" s="217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 s="1" customFormat="1" ht="18" hidden="1" customHeight="1">
      <c r="A113" s="738"/>
      <c r="B113" s="706"/>
      <c r="C113" s="283"/>
      <c r="D113" s="69"/>
      <c r="E113" s="309"/>
      <c r="F113" s="217"/>
      <c r="G113" s="729"/>
      <c r="H113" s="429"/>
      <c r="I113" s="418"/>
      <c r="J113" s="425"/>
      <c r="K113" s="49"/>
      <c r="L113" s="729"/>
      <c r="M113" s="429"/>
      <c r="N113" s="418"/>
      <c r="O113" s="425"/>
      <c r="P113" s="49"/>
      <c r="Q113" s="729"/>
      <c r="R113" s="429"/>
      <c r="S113" s="419"/>
      <c r="T113" s="425"/>
      <c r="U113" s="49"/>
      <c r="V113" s="729"/>
      <c r="W113" s="429"/>
      <c r="X113" s="418"/>
      <c r="Y113" s="425"/>
      <c r="Z113" s="49"/>
      <c r="AA113" s="729"/>
      <c r="AB113" s="429"/>
      <c r="AC113" s="418"/>
      <c r="AD113" s="425"/>
      <c r="AE113" s="49"/>
      <c r="AF113" s="706"/>
      <c r="AG113" s="310"/>
      <c r="AH113" s="280"/>
      <c r="AI113" s="311"/>
      <c r="AJ113" s="217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 s="1" customFormat="1" ht="18" hidden="1" customHeight="1">
      <c r="A114" s="738"/>
      <c r="B114" s="706"/>
      <c r="C114" s="283"/>
      <c r="D114" s="69"/>
      <c r="E114" s="309"/>
      <c r="F114" s="217"/>
      <c r="G114" s="729"/>
      <c r="H114" s="429"/>
      <c r="I114" s="418"/>
      <c r="J114" s="425"/>
      <c r="K114" s="49"/>
      <c r="L114" s="729"/>
      <c r="M114" s="429"/>
      <c r="N114" s="418"/>
      <c r="O114" s="425"/>
      <c r="P114" s="49"/>
      <c r="Q114" s="729"/>
      <c r="R114" s="429"/>
      <c r="S114" s="419"/>
      <c r="T114" s="425"/>
      <c r="U114" s="49"/>
      <c r="V114" s="729"/>
      <c r="W114" s="429"/>
      <c r="X114" s="418"/>
      <c r="Y114" s="425"/>
      <c r="Z114" s="49"/>
      <c r="AA114" s="729"/>
      <c r="AB114" s="429"/>
      <c r="AC114" s="418"/>
      <c r="AD114" s="425"/>
      <c r="AE114" s="49"/>
      <c r="AF114" s="706"/>
      <c r="AG114" s="310"/>
      <c r="AH114" s="280"/>
      <c r="AI114" s="311"/>
      <c r="AJ114" s="217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 s="1" customFormat="1" ht="18" hidden="1" customHeight="1">
      <c r="A115" s="738"/>
      <c r="B115" s="706"/>
      <c r="C115" s="283"/>
      <c r="D115" s="69"/>
      <c r="E115" s="309"/>
      <c r="F115" s="217"/>
      <c r="G115" s="729"/>
      <c r="H115" s="414"/>
      <c r="I115" s="423"/>
      <c r="J115" s="438"/>
      <c r="K115" s="52"/>
      <c r="L115" s="729"/>
      <c r="M115" s="414"/>
      <c r="N115" s="423"/>
      <c r="O115" s="438"/>
      <c r="P115" s="52"/>
      <c r="Q115" s="729"/>
      <c r="R115" s="414"/>
      <c r="S115" s="415"/>
      <c r="T115" s="438"/>
      <c r="U115" s="52"/>
      <c r="V115" s="729"/>
      <c r="W115" s="414"/>
      <c r="X115" s="423"/>
      <c r="Y115" s="438"/>
      <c r="Z115" s="49"/>
      <c r="AA115" s="729"/>
      <c r="AB115" s="414"/>
      <c r="AC115" s="423"/>
      <c r="AD115" s="438"/>
      <c r="AE115" s="49"/>
      <c r="AF115" s="706"/>
      <c r="AG115" s="310"/>
      <c r="AH115" s="280"/>
      <c r="AI115" s="311"/>
      <c r="AJ115" s="217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 s="1" customFormat="1" ht="18" hidden="1" customHeight="1">
      <c r="A116" s="738"/>
      <c r="B116" s="706"/>
      <c r="C116" s="283"/>
      <c r="D116" s="69"/>
      <c r="E116" s="309"/>
      <c r="F116" s="217"/>
      <c r="G116" s="729"/>
      <c r="H116" s="418"/>
      <c r="I116" s="418"/>
      <c r="J116" s="425"/>
      <c r="K116" s="49"/>
      <c r="L116" s="729"/>
      <c r="M116" s="418"/>
      <c r="N116" s="418"/>
      <c r="O116" s="425"/>
      <c r="P116" s="49"/>
      <c r="Q116" s="729"/>
      <c r="R116" s="418"/>
      <c r="S116" s="419"/>
      <c r="T116" s="425"/>
      <c r="U116" s="49"/>
      <c r="V116" s="729"/>
      <c r="W116" s="418"/>
      <c r="X116" s="418"/>
      <c r="Y116" s="425"/>
      <c r="Z116" s="49"/>
      <c r="AA116" s="729"/>
      <c r="AB116" s="418"/>
      <c r="AC116" s="418"/>
      <c r="AD116" s="425"/>
      <c r="AE116" s="49"/>
      <c r="AF116" s="706"/>
      <c r="AG116" s="310"/>
      <c r="AH116" s="280"/>
      <c r="AI116" s="311"/>
      <c r="AJ116" s="217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 s="1" customFormat="1" ht="18" hidden="1" customHeight="1">
      <c r="A117" s="738"/>
      <c r="B117" s="706"/>
      <c r="C117" s="283"/>
      <c r="D117" s="69"/>
      <c r="E117" s="309"/>
      <c r="F117" s="217"/>
      <c r="G117" s="729"/>
      <c r="H117" s="418"/>
      <c r="I117" s="418"/>
      <c r="J117" s="425"/>
      <c r="K117" s="49"/>
      <c r="L117" s="729"/>
      <c r="M117" s="418"/>
      <c r="N117" s="418"/>
      <c r="O117" s="425"/>
      <c r="P117" s="49"/>
      <c r="Q117" s="729"/>
      <c r="R117" s="418"/>
      <c r="S117" s="419"/>
      <c r="T117" s="425"/>
      <c r="U117" s="49"/>
      <c r="V117" s="729"/>
      <c r="W117" s="418"/>
      <c r="X117" s="418"/>
      <c r="Y117" s="425"/>
      <c r="Z117" s="49"/>
      <c r="AA117" s="729"/>
      <c r="AB117" s="418"/>
      <c r="AC117" s="418"/>
      <c r="AD117" s="425"/>
      <c r="AE117" s="49"/>
      <c r="AF117" s="706"/>
      <c r="AG117" s="310"/>
      <c r="AH117" s="280"/>
      <c r="AI117" s="311"/>
      <c r="AJ117" s="2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 s="1" customFormat="1" ht="18" hidden="1" customHeight="1">
      <c r="A118" s="738"/>
      <c r="B118" s="706"/>
      <c r="C118" s="283"/>
      <c r="D118" s="69"/>
      <c r="E118" s="309"/>
      <c r="F118" s="217"/>
      <c r="G118" s="729"/>
      <c r="H118" s="418"/>
      <c r="I118" s="418"/>
      <c r="J118" s="425"/>
      <c r="K118" s="53"/>
      <c r="L118" s="729"/>
      <c r="M118" s="418"/>
      <c r="N118" s="418"/>
      <c r="O118" s="425"/>
      <c r="P118" s="53"/>
      <c r="Q118" s="729"/>
      <c r="R118" s="418"/>
      <c r="S118" s="419"/>
      <c r="T118" s="425"/>
      <c r="U118" s="53"/>
      <c r="V118" s="729"/>
      <c r="W118" s="418"/>
      <c r="X118" s="418"/>
      <c r="Y118" s="425"/>
      <c r="Z118" s="53"/>
      <c r="AA118" s="729"/>
      <c r="AB118" s="418"/>
      <c r="AC118" s="418"/>
      <c r="AD118" s="425"/>
      <c r="AE118" s="49"/>
      <c r="AF118" s="706"/>
      <c r="AG118" s="310"/>
      <c r="AH118" s="280"/>
      <c r="AI118" s="311"/>
      <c r="AJ118" s="217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 s="1" customFormat="1" ht="18" hidden="1" customHeight="1">
      <c r="A119" s="738"/>
      <c r="B119" s="706"/>
      <c r="C119" s="283"/>
      <c r="D119" s="69"/>
      <c r="E119" s="309"/>
      <c r="F119" s="217"/>
      <c r="G119" s="729"/>
      <c r="H119" s="418"/>
      <c r="I119" s="418"/>
      <c r="J119" s="425"/>
      <c r="K119" s="53"/>
      <c r="L119" s="729"/>
      <c r="M119" s="418"/>
      <c r="N119" s="418"/>
      <c r="O119" s="425"/>
      <c r="P119" s="53"/>
      <c r="Q119" s="729"/>
      <c r="R119" s="418"/>
      <c r="S119" s="419"/>
      <c r="T119" s="425"/>
      <c r="U119" s="53"/>
      <c r="V119" s="729"/>
      <c r="W119" s="418"/>
      <c r="X119" s="418"/>
      <c r="Y119" s="425"/>
      <c r="Z119" s="53"/>
      <c r="AA119" s="729"/>
      <c r="AB119" s="418"/>
      <c r="AC119" s="418"/>
      <c r="AD119" s="425"/>
      <c r="AE119" s="49"/>
      <c r="AF119" s="706"/>
      <c r="AG119" s="310"/>
      <c r="AH119" s="280"/>
      <c r="AI119" s="311"/>
      <c r="AJ119" s="217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 s="1" customFormat="1" ht="18" hidden="1" customHeight="1">
      <c r="A120" s="738"/>
      <c r="B120" s="706"/>
      <c r="C120" s="283"/>
      <c r="D120" s="69"/>
      <c r="E120" s="309"/>
      <c r="F120" s="217"/>
      <c r="G120" s="729"/>
      <c r="H120" s="418"/>
      <c r="I120" s="418"/>
      <c r="J120" s="425"/>
      <c r="K120" s="53"/>
      <c r="L120" s="729"/>
      <c r="M120" s="418"/>
      <c r="N120" s="418"/>
      <c r="O120" s="425"/>
      <c r="P120" s="53"/>
      <c r="Q120" s="729"/>
      <c r="R120" s="418"/>
      <c r="S120" s="419"/>
      <c r="T120" s="425"/>
      <c r="U120" s="53"/>
      <c r="V120" s="729"/>
      <c r="W120" s="418"/>
      <c r="X120" s="418"/>
      <c r="Y120" s="425"/>
      <c r="Z120" s="53"/>
      <c r="AA120" s="729"/>
      <c r="AB120" s="418"/>
      <c r="AC120" s="418"/>
      <c r="AD120" s="425"/>
      <c r="AE120" s="49"/>
      <c r="AF120" s="706"/>
      <c r="AG120" s="310"/>
      <c r="AH120" s="280"/>
      <c r="AI120" s="311"/>
      <c r="AJ120" s="217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 s="1" customFormat="1" ht="18" hidden="1" customHeight="1">
      <c r="A121" s="738"/>
      <c r="B121" s="706"/>
      <c r="C121" s="283"/>
      <c r="D121" s="69"/>
      <c r="E121" s="309"/>
      <c r="F121" s="217"/>
      <c r="G121" s="729"/>
      <c r="H121" s="418"/>
      <c r="I121" s="418"/>
      <c r="J121" s="425"/>
      <c r="K121" s="53"/>
      <c r="L121" s="729"/>
      <c r="M121" s="418"/>
      <c r="N121" s="418"/>
      <c r="O121" s="425"/>
      <c r="P121" s="53"/>
      <c r="Q121" s="729"/>
      <c r="R121" s="418"/>
      <c r="S121" s="419"/>
      <c r="T121" s="425"/>
      <c r="U121" s="53"/>
      <c r="V121" s="729"/>
      <c r="W121" s="418"/>
      <c r="X121" s="418"/>
      <c r="Y121" s="425"/>
      <c r="Z121" s="53"/>
      <c r="AA121" s="729"/>
      <c r="AB121" s="418"/>
      <c r="AC121" s="418"/>
      <c r="AD121" s="425"/>
      <c r="AE121" s="49"/>
      <c r="AF121" s="706"/>
      <c r="AG121" s="310"/>
      <c r="AH121" s="280"/>
      <c r="AI121" s="311"/>
      <c r="AJ121" s="217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 s="1" customFormat="1" ht="18" hidden="1" customHeight="1">
      <c r="A122" s="738"/>
      <c r="B122" s="706"/>
      <c r="C122" s="283"/>
      <c r="D122" s="69"/>
      <c r="E122" s="309"/>
      <c r="F122" s="217"/>
      <c r="G122" s="729"/>
      <c r="H122" s="418"/>
      <c r="I122" s="418"/>
      <c r="J122" s="425"/>
      <c r="K122" s="53"/>
      <c r="L122" s="729"/>
      <c r="M122" s="418"/>
      <c r="N122" s="418"/>
      <c r="O122" s="425"/>
      <c r="P122" s="53"/>
      <c r="Q122" s="729"/>
      <c r="R122" s="418"/>
      <c r="S122" s="419"/>
      <c r="T122" s="425"/>
      <c r="U122" s="53"/>
      <c r="V122" s="729"/>
      <c r="W122" s="418"/>
      <c r="X122" s="418"/>
      <c r="Y122" s="425"/>
      <c r="Z122" s="53"/>
      <c r="AA122" s="729"/>
      <c r="AB122" s="418"/>
      <c r="AC122" s="418"/>
      <c r="AD122" s="425"/>
      <c r="AE122" s="49"/>
      <c r="AF122" s="706"/>
      <c r="AG122" s="310"/>
      <c r="AH122" s="280"/>
      <c r="AI122" s="311"/>
      <c r="AJ122" s="217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 s="1" customFormat="1" ht="18" hidden="1" customHeight="1">
      <c r="A123" s="739"/>
      <c r="B123" s="707"/>
      <c r="C123" s="284"/>
      <c r="D123" s="71"/>
      <c r="E123" s="312"/>
      <c r="F123" s="218"/>
      <c r="G123" s="730"/>
      <c r="H123" s="418"/>
      <c r="I123" s="418"/>
      <c r="J123" s="425"/>
      <c r="K123" s="54"/>
      <c r="L123" s="730"/>
      <c r="M123" s="418"/>
      <c r="N123" s="418"/>
      <c r="O123" s="425"/>
      <c r="P123" s="54"/>
      <c r="Q123" s="730"/>
      <c r="R123" s="418"/>
      <c r="S123" s="419"/>
      <c r="T123" s="425"/>
      <c r="U123" s="54"/>
      <c r="V123" s="730"/>
      <c r="W123" s="418"/>
      <c r="X123" s="418"/>
      <c r="Y123" s="425"/>
      <c r="Z123" s="54"/>
      <c r="AA123" s="730"/>
      <c r="AB123" s="418"/>
      <c r="AC123" s="418"/>
      <c r="AD123" s="425"/>
      <c r="AE123" s="52"/>
      <c r="AF123" s="707"/>
      <c r="AG123" s="313"/>
      <c r="AH123" s="285"/>
      <c r="AI123" s="314"/>
      <c r="AJ123" s="218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 s="1" customFormat="1" ht="18" hidden="1" customHeight="1">
      <c r="A124" s="737" t="s">
        <v>98</v>
      </c>
      <c r="B124" s="705"/>
      <c r="C124" s="281"/>
      <c r="D124" s="282"/>
      <c r="E124" s="305"/>
      <c r="F124" s="306"/>
      <c r="G124" s="702"/>
      <c r="H124" s="418"/>
      <c r="I124" s="418"/>
      <c r="J124" s="425"/>
      <c r="K124" s="45"/>
      <c r="L124" s="702"/>
      <c r="M124" s="418"/>
      <c r="N124" s="418"/>
      <c r="O124" s="425"/>
      <c r="P124" s="45"/>
      <c r="Q124" s="702"/>
      <c r="R124" s="418"/>
      <c r="S124" s="418"/>
      <c r="T124" s="425"/>
      <c r="U124" s="45"/>
      <c r="V124" s="702"/>
      <c r="W124" s="418"/>
      <c r="X124" s="418"/>
      <c r="Y124" s="425"/>
      <c r="Z124" s="426"/>
      <c r="AA124" s="702"/>
      <c r="AB124" s="418"/>
      <c r="AC124" s="418"/>
      <c r="AD124" s="425"/>
      <c r="AE124" s="45"/>
      <c r="AF124" s="705"/>
      <c r="AG124" s="307"/>
      <c r="AH124" s="279"/>
      <c r="AI124" s="308"/>
      <c r="AJ124" s="306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 s="1" customFormat="1" ht="18" hidden="1" customHeight="1">
      <c r="A125" s="738"/>
      <c r="B125" s="706"/>
      <c r="C125" s="283"/>
      <c r="D125" s="69"/>
      <c r="E125" s="309"/>
      <c r="F125" s="217"/>
      <c r="G125" s="703"/>
      <c r="H125" s="418"/>
      <c r="I125" s="418"/>
      <c r="J125" s="425"/>
      <c r="K125" s="49"/>
      <c r="L125" s="703"/>
      <c r="M125" s="418"/>
      <c r="N125" s="418"/>
      <c r="O125" s="425"/>
      <c r="P125" s="49"/>
      <c r="Q125" s="703"/>
      <c r="R125" s="418"/>
      <c r="S125" s="418"/>
      <c r="T125" s="425"/>
      <c r="U125" s="49"/>
      <c r="V125" s="703"/>
      <c r="W125" s="418"/>
      <c r="X125" s="418"/>
      <c r="Y125" s="425"/>
      <c r="Z125" s="53"/>
      <c r="AA125" s="703"/>
      <c r="AB125" s="418"/>
      <c r="AC125" s="418"/>
      <c r="AD125" s="425"/>
      <c r="AE125" s="49"/>
      <c r="AF125" s="706"/>
      <c r="AG125" s="310"/>
      <c r="AH125" s="280"/>
      <c r="AI125" s="311"/>
      <c r="AJ125" s="217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 s="1" customFormat="1" ht="18" hidden="1" customHeight="1">
      <c r="A126" s="738"/>
      <c r="B126" s="706"/>
      <c r="C126" s="283"/>
      <c r="D126" s="69"/>
      <c r="E126" s="309"/>
      <c r="F126" s="217"/>
      <c r="G126" s="703"/>
      <c r="H126" s="418"/>
      <c r="I126" s="418"/>
      <c r="J126" s="425"/>
      <c r="K126" s="49"/>
      <c r="L126" s="703"/>
      <c r="M126" s="418"/>
      <c r="N126" s="418"/>
      <c r="O126" s="425"/>
      <c r="P126" s="49"/>
      <c r="Q126" s="703"/>
      <c r="R126" s="418"/>
      <c r="S126" s="418"/>
      <c r="T126" s="425"/>
      <c r="U126" s="49"/>
      <c r="V126" s="703"/>
      <c r="W126" s="418"/>
      <c r="X126" s="418"/>
      <c r="Y126" s="425"/>
      <c r="Z126" s="53"/>
      <c r="AA126" s="703"/>
      <c r="AB126" s="418"/>
      <c r="AC126" s="418"/>
      <c r="AD126" s="425"/>
      <c r="AE126" s="49"/>
      <c r="AF126" s="706"/>
      <c r="AG126" s="310"/>
      <c r="AH126" s="280"/>
      <c r="AI126" s="311"/>
      <c r="AJ126" s="217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 s="1" customFormat="1" ht="18" hidden="1" customHeight="1">
      <c r="A127" s="738"/>
      <c r="B127" s="706"/>
      <c r="C127" s="283"/>
      <c r="D127" s="69"/>
      <c r="E127" s="309"/>
      <c r="F127" s="217"/>
      <c r="G127" s="703"/>
      <c r="H127" s="418"/>
      <c r="I127" s="418"/>
      <c r="J127" s="425"/>
      <c r="K127" s="49"/>
      <c r="L127" s="703"/>
      <c r="M127" s="418"/>
      <c r="N127" s="418"/>
      <c r="O127" s="425"/>
      <c r="P127" s="49"/>
      <c r="Q127" s="703"/>
      <c r="R127" s="418"/>
      <c r="S127" s="418"/>
      <c r="T127" s="425"/>
      <c r="U127" s="49"/>
      <c r="V127" s="703"/>
      <c r="W127" s="418"/>
      <c r="X127" s="418"/>
      <c r="Y127" s="425"/>
      <c r="Z127" s="53"/>
      <c r="AA127" s="703"/>
      <c r="AB127" s="418"/>
      <c r="AC127" s="418"/>
      <c r="AD127" s="425"/>
      <c r="AE127" s="49"/>
      <c r="AF127" s="706"/>
      <c r="AG127" s="310"/>
      <c r="AH127" s="280"/>
      <c r="AI127" s="311"/>
      <c r="AJ127" s="21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 s="1" customFormat="1" ht="18" hidden="1" customHeight="1">
      <c r="A128" s="738"/>
      <c r="B128" s="706"/>
      <c r="C128" s="283"/>
      <c r="D128" s="69"/>
      <c r="E128" s="309"/>
      <c r="F128" s="217"/>
      <c r="G128" s="703"/>
      <c r="H128" s="418"/>
      <c r="I128" s="418"/>
      <c r="J128" s="425"/>
      <c r="K128" s="49"/>
      <c r="L128" s="703"/>
      <c r="M128" s="418"/>
      <c r="N128" s="418"/>
      <c r="O128" s="425"/>
      <c r="P128" s="49"/>
      <c r="Q128" s="703"/>
      <c r="R128" s="418"/>
      <c r="S128" s="418"/>
      <c r="T128" s="425"/>
      <c r="U128" s="49"/>
      <c r="V128" s="703"/>
      <c r="W128" s="418"/>
      <c r="X128" s="418"/>
      <c r="Y128" s="425"/>
      <c r="Z128" s="53"/>
      <c r="AA128" s="703"/>
      <c r="AB128" s="418"/>
      <c r="AC128" s="418"/>
      <c r="AD128" s="425"/>
      <c r="AE128" s="49"/>
      <c r="AF128" s="706"/>
      <c r="AG128" s="310"/>
      <c r="AH128" s="280"/>
      <c r="AI128" s="311"/>
      <c r="AJ128" s="217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 s="1" customFormat="1" ht="18" hidden="1" customHeight="1">
      <c r="A129" s="738"/>
      <c r="B129" s="706"/>
      <c r="C129" s="283"/>
      <c r="D129" s="69"/>
      <c r="E129" s="309"/>
      <c r="F129" s="217"/>
      <c r="G129" s="703"/>
      <c r="H129" s="418"/>
      <c r="I129" s="418"/>
      <c r="J129" s="425"/>
      <c r="K129" s="49"/>
      <c r="L129" s="703"/>
      <c r="M129" s="418"/>
      <c r="N129" s="418"/>
      <c r="O129" s="425"/>
      <c r="P129" s="49"/>
      <c r="Q129" s="703"/>
      <c r="R129" s="418"/>
      <c r="S129" s="418"/>
      <c r="T129" s="425"/>
      <c r="U129" s="49"/>
      <c r="V129" s="703"/>
      <c r="W129" s="418"/>
      <c r="X129" s="418"/>
      <c r="Y129" s="425"/>
      <c r="Z129" s="53"/>
      <c r="AA129" s="703"/>
      <c r="AB129" s="418"/>
      <c r="AC129" s="418"/>
      <c r="AD129" s="425"/>
      <c r="AE129" s="49"/>
      <c r="AF129" s="706"/>
      <c r="AG129" s="310"/>
      <c r="AH129" s="280"/>
      <c r="AI129" s="311"/>
      <c r="AJ129" s="217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 s="1" customFormat="1" ht="18" hidden="1" customHeight="1">
      <c r="A130" s="738"/>
      <c r="B130" s="706"/>
      <c r="C130" s="283"/>
      <c r="D130" s="69"/>
      <c r="E130" s="309"/>
      <c r="F130" s="217"/>
      <c r="G130" s="703"/>
      <c r="H130" s="418"/>
      <c r="I130" s="418"/>
      <c r="J130" s="425"/>
      <c r="K130" s="49"/>
      <c r="L130" s="703"/>
      <c r="M130" s="418"/>
      <c r="N130" s="418"/>
      <c r="O130" s="425"/>
      <c r="P130" s="49"/>
      <c r="Q130" s="703"/>
      <c r="R130" s="418"/>
      <c r="S130" s="418"/>
      <c r="T130" s="425"/>
      <c r="U130" s="49"/>
      <c r="V130" s="703"/>
      <c r="W130" s="418"/>
      <c r="X130" s="418"/>
      <c r="Y130" s="425"/>
      <c r="Z130" s="53"/>
      <c r="AA130" s="703"/>
      <c r="AB130" s="418"/>
      <c r="AC130" s="418"/>
      <c r="AD130" s="425"/>
      <c r="AE130" s="49"/>
      <c r="AF130" s="706"/>
      <c r="AG130" s="310"/>
      <c r="AH130" s="280"/>
      <c r="AI130" s="311"/>
      <c r="AJ130" s="217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 s="1" customFormat="1" ht="18" hidden="1" customHeight="1">
      <c r="A131" s="738"/>
      <c r="B131" s="706"/>
      <c r="C131" s="283"/>
      <c r="D131" s="69"/>
      <c r="E131" s="309"/>
      <c r="F131" s="217"/>
      <c r="G131" s="703"/>
      <c r="H131" s="418"/>
      <c r="I131" s="418"/>
      <c r="J131" s="425"/>
      <c r="K131" s="49"/>
      <c r="L131" s="703"/>
      <c r="M131" s="418"/>
      <c r="N131" s="418"/>
      <c r="O131" s="425"/>
      <c r="P131" s="49"/>
      <c r="Q131" s="703"/>
      <c r="R131" s="418"/>
      <c r="S131" s="418"/>
      <c r="T131" s="425"/>
      <c r="U131" s="49"/>
      <c r="V131" s="703"/>
      <c r="W131" s="418"/>
      <c r="X131" s="418"/>
      <c r="Y131" s="425"/>
      <c r="Z131" s="53"/>
      <c r="AA131" s="703"/>
      <c r="AB131" s="418"/>
      <c r="AC131" s="418"/>
      <c r="AD131" s="425"/>
      <c r="AE131" s="49"/>
      <c r="AF131" s="706"/>
      <c r="AG131" s="310"/>
      <c r="AH131" s="280"/>
      <c r="AI131" s="311"/>
      <c r="AJ131" s="217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 s="1" customFormat="1" ht="18" hidden="1" customHeight="1">
      <c r="A132" s="738"/>
      <c r="B132" s="706"/>
      <c r="C132" s="283"/>
      <c r="D132" s="69"/>
      <c r="E132" s="309"/>
      <c r="F132" s="217"/>
      <c r="G132" s="703"/>
      <c r="H132" s="418"/>
      <c r="I132" s="418"/>
      <c r="J132" s="425"/>
      <c r="K132" s="49"/>
      <c r="L132" s="703"/>
      <c r="M132" s="418"/>
      <c r="N132" s="418"/>
      <c r="O132" s="425"/>
      <c r="P132" s="49"/>
      <c r="Q132" s="703"/>
      <c r="R132" s="418"/>
      <c r="S132" s="418"/>
      <c r="T132" s="425"/>
      <c r="U132" s="49"/>
      <c r="V132" s="703"/>
      <c r="W132" s="418"/>
      <c r="X132" s="418"/>
      <c r="Y132" s="425"/>
      <c r="Z132" s="53"/>
      <c r="AA132" s="703"/>
      <c r="AB132" s="418"/>
      <c r="AC132" s="418"/>
      <c r="AD132" s="425"/>
      <c r="AE132" s="49"/>
      <c r="AF132" s="706"/>
      <c r="AG132" s="310"/>
      <c r="AH132" s="280"/>
      <c r="AI132" s="311"/>
      <c r="AJ132" s="217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 s="1" customFormat="1" ht="18" hidden="1" customHeight="1">
      <c r="A133" s="738"/>
      <c r="B133" s="706"/>
      <c r="C133" s="283"/>
      <c r="D133" s="69"/>
      <c r="E133" s="309"/>
      <c r="F133" s="217"/>
      <c r="G133" s="703"/>
      <c r="H133" s="418"/>
      <c r="I133" s="418"/>
      <c r="J133" s="425"/>
      <c r="K133" s="49"/>
      <c r="L133" s="703"/>
      <c r="M133" s="418"/>
      <c r="N133" s="418"/>
      <c r="O133" s="425"/>
      <c r="P133" s="49"/>
      <c r="Q133" s="703"/>
      <c r="R133" s="418"/>
      <c r="S133" s="418"/>
      <c r="T133" s="425"/>
      <c r="U133" s="49"/>
      <c r="V133" s="703"/>
      <c r="W133" s="418"/>
      <c r="X133" s="418"/>
      <c r="Y133" s="425"/>
      <c r="Z133" s="53"/>
      <c r="AA133" s="703"/>
      <c r="AB133" s="418"/>
      <c r="AC133" s="418"/>
      <c r="AD133" s="425"/>
      <c r="AE133" s="49"/>
      <c r="AF133" s="706"/>
      <c r="AG133" s="310"/>
      <c r="AH133" s="280"/>
      <c r="AI133" s="311"/>
      <c r="AJ133" s="217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 s="1" customFormat="1" ht="18" hidden="1" customHeight="1">
      <c r="A134" s="738"/>
      <c r="B134" s="706"/>
      <c r="C134" s="283"/>
      <c r="D134" s="69"/>
      <c r="E134" s="309"/>
      <c r="F134" s="217"/>
      <c r="G134" s="703"/>
      <c r="H134" s="418"/>
      <c r="I134" s="418"/>
      <c r="J134" s="425"/>
      <c r="K134" s="49"/>
      <c r="L134" s="703"/>
      <c r="M134" s="418"/>
      <c r="N134" s="418"/>
      <c r="O134" s="425"/>
      <c r="P134" s="49"/>
      <c r="Q134" s="703"/>
      <c r="R134" s="418"/>
      <c r="S134" s="418"/>
      <c r="T134" s="425"/>
      <c r="U134" s="49"/>
      <c r="V134" s="703"/>
      <c r="W134" s="418"/>
      <c r="X134" s="418"/>
      <c r="Y134" s="425"/>
      <c r="Z134" s="53"/>
      <c r="AA134" s="703"/>
      <c r="AB134" s="418"/>
      <c r="AC134" s="418"/>
      <c r="AD134" s="425"/>
      <c r="AE134" s="49"/>
      <c r="AF134" s="706"/>
      <c r="AG134" s="310"/>
      <c r="AH134" s="280"/>
      <c r="AI134" s="311"/>
      <c r="AJ134" s="217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 s="1" customFormat="1" ht="18" hidden="1" customHeight="1">
      <c r="A135" s="738"/>
      <c r="B135" s="706"/>
      <c r="C135" s="283"/>
      <c r="D135" s="69"/>
      <c r="E135" s="309"/>
      <c r="F135" s="217"/>
      <c r="G135" s="703"/>
      <c r="H135" s="418"/>
      <c r="I135" s="418"/>
      <c r="J135" s="425"/>
      <c r="K135" s="49"/>
      <c r="L135" s="703"/>
      <c r="M135" s="418"/>
      <c r="N135" s="418"/>
      <c r="O135" s="425"/>
      <c r="P135" s="49"/>
      <c r="Q135" s="703"/>
      <c r="R135" s="418"/>
      <c r="S135" s="418"/>
      <c r="T135" s="425"/>
      <c r="U135" s="49"/>
      <c r="V135" s="703"/>
      <c r="W135" s="418"/>
      <c r="X135" s="418"/>
      <c r="Y135" s="425"/>
      <c r="Z135" s="53"/>
      <c r="AA135" s="703"/>
      <c r="AB135" s="418"/>
      <c r="AC135" s="418"/>
      <c r="AD135" s="425"/>
      <c r="AE135" s="49"/>
      <c r="AF135" s="706"/>
      <c r="AG135" s="310"/>
      <c r="AH135" s="280"/>
      <c r="AI135" s="311"/>
      <c r="AJ135" s="217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 s="1" customFormat="1" ht="18" hidden="1" customHeight="1">
      <c r="A136" s="738"/>
      <c r="B136" s="706"/>
      <c r="C136" s="283"/>
      <c r="D136" s="69"/>
      <c r="E136" s="309"/>
      <c r="F136" s="217"/>
      <c r="G136" s="703"/>
      <c r="H136" s="418"/>
      <c r="I136" s="418"/>
      <c r="J136" s="425"/>
      <c r="K136" s="49"/>
      <c r="L136" s="703"/>
      <c r="M136" s="418"/>
      <c r="N136" s="418"/>
      <c r="O136" s="425"/>
      <c r="P136" s="49"/>
      <c r="Q136" s="703"/>
      <c r="R136" s="418"/>
      <c r="S136" s="418"/>
      <c r="T136" s="425"/>
      <c r="U136" s="49"/>
      <c r="V136" s="703"/>
      <c r="W136" s="418"/>
      <c r="X136" s="418"/>
      <c r="Y136" s="425"/>
      <c r="Z136" s="53"/>
      <c r="AA136" s="703"/>
      <c r="AB136" s="418"/>
      <c r="AC136" s="418"/>
      <c r="AD136" s="425"/>
      <c r="AE136" s="49"/>
      <c r="AF136" s="706"/>
      <c r="AG136" s="310"/>
      <c r="AH136" s="280"/>
      <c r="AI136" s="311"/>
      <c r="AJ136" s="217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 s="1" customFormat="1" ht="18" hidden="1" customHeight="1">
      <c r="A137" s="738"/>
      <c r="B137" s="706"/>
      <c r="C137" s="283"/>
      <c r="D137" s="69"/>
      <c r="E137" s="309"/>
      <c r="F137" s="217"/>
      <c r="G137" s="703"/>
      <c r="H137" s="418"/>
      <c r="I137" s="418"/>
      <c r="J137" s="425"/>
      <c r="K137" s="49"/>
      <c r="L137" s="703"/>
      <c r="M137" s="418"/>
      <c r="N137" s="418"/>
      <c r="O137" s="425"/>
      <c r="P137" s="49"/>
      <c r="Q137" s="703"/>
      <c r="R137" s="418"/>
      <c r="S137" s="418"/>
      <c r="T137" s="425"/>
      <c r="U137" s="49"/>
      <c r="V137" s="703"/>
      <c r="W137" s="418"/>
      <c r="X137" s="418"/>
      <c r="Y137" s="425"/>
      <c r="Z137" s="53"/>
      <c r="AA137" s="703"/>
      <c r="AB137" s="418"/>
      <c r="AC137" s="418"/>
      <c r="AD137" s="425"/>
      <c r="AE137" s="49"/>
      <c r="AF137" s="706"/>
      <c r="AG137" s="310"/>
      <c r="AH137" s="280"/>
      <c r="AI137" s="311"/>
      <c r="AJ137" s="21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 s="1" customFormat="1" ht="18" hidden="1" customHeight="1">
      <c r="A138" s="739"/>
      <c r="B138" s="707"/>
      <c r="C138" s="284"/>
      <c r="D138" s="71"/>
      <c r="E138" s="312"/>
      <c r="F138" s="218"/>
      <c r="G138" s="704"/>
      <c r="H138" s="418"/>
      <c r="I138" s="418"/>
      <c r="J138" s="425"/>
      <c r="K138" s="52"/>
      <c r="L138" s="704"/>
      <c r="M138" s="418"/>
      <c r="N138" s="418"/>
      <c r="O138" s="425"/>
      <c r="P138" s="52"/>
      <c r="Q138" s="704"/>
      <c r="R138" s="418"/>
      <c r="S138" s="418"/>
      <c r="T138" s="425"/>
      <c r="U138" s="52"/>
      <c r="V138" s="704"/>
      <c r="W138" s="418"/>
      <c r="X138" s="418"/>
      <c r="Y138" s="425"/>
      <c r="Z138" s="54"/>
      <c r="AA138" s="704"/>
      <c r="AB138" s="418"/>
      <c r="AC138" s="418"/>
      <c r="AD138" s="425"/>
      <c r="AE138" s="52"/>
      <c r="AF138" s="707"/>
      <c r="AG138" s="313"/>
      <c r="AH138" s="285"/>
      <c r="AI138" s="314"/>
      <c r="AJ138" s="21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 s="1" customFormat="1" ht="18" hidden="1" customHeight="1">
      <c r="A139" s="737" t="s">
        <v>99</v>
      </c>
      <c r="B139" s="705"/>
      <c r="C139" s="281"/>
      <c r="D139" s="282"/>
      <c r="E139" s="305"/>
      <c r="F139" s="306"/>
      <c r="G139" s="702"/>
      <c r="H139" s="418"/>
      <c r="I139" s="418"/>
      <c r="J139" s="425"/>
      <c r="K139" s="45"/>
      <c r="L139" s="702"/>
      <c r="M139" s="418"/>
      <c r="N139" s="418"/>
      <c r="O139" s="425"/>
      <c r="P139" s="45"/>
      <c r="Q139" s="702"/>
      <c r="R139" s="418"/>
      <c r="S139" s="418"/>
      <c r="T139" s="425"/>
      <c r="U139" s="45"/>
      <c r="V139" s="702"/>
      <c r="W139" s="418"/>
      <c r="X139" s="418"/>
      <c r="Y139" s="425"/>
      <c r="Z139" s="426"/>
      <c r="AA139" s="702"/>
      <c r="AB139" s="418"/>
      <c r="AC139" s="418"/>
      <c r="AD139" s="425"/>
      <c r="AE139" s="45"/>
      <c r="AF139" s="705"/>
      <c r="AG139" s="307"/>
      <c r="AH139" s="279"/>
      <c r="AI139" s="308"/>
      <c r="AJ139" s="306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 s="1" customFormat="1" ht="18" hidden="1" customHeight="1">
      <c r="A140" s="738"/>
      <c r="B140" s="706"/>
      <c r="C140" s="283"/>
      <c r="D140" s="69"/>
      <c r="E140" s="309"/>
      <c r="F140" s="217"/>
      <c r="G140" s="703"/>
      <c r="H140" s="418"/>
      <c r="I140" s="418"/>
      <c r="J140" s="425"/>
      <c r="K140" s="49"/>
      <c r="L140" s="703"/>
      <c r="M140" s="418"/>
      <c r="N140" s="418"/>
      <c r="O140" s="425"/>
      <c r="P140" s="49"/>
      <c r="Q140" s="703"/>
      <c r="R140" s="418"/>
      <c r="S140" s="418"/>
      <c r="T140" s="425"/>
      <c r="U140" s="49"/>
      <c r="V140" s="703"/>
      <c r="W140" s="418"/>
      <c r="X140" s="418"/>
      <c r="Y140" s="425"/>
      <c r="Z140" s="53"/>
      <c r="AA140" s="703"/>
      <c r="AB140" s="418"/>
      <c r="AC140" s="418"/>
      <c r="AD140" s="425"/>
      <c r="AE140" s="49"/>
      <c r="AF140" s="706"/>
      <c r="AG140" s="310"/>
      <c r="AH140" s="280"/>
      <c r="AI140" s="311"/>
      <c r="AJ140" s="217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 s="1" customFormat="1" ht="18" hidden="1" customHeight="1">
      <c r="A141" s="738"/>
      <c r="B141" s="706"/>
      <c r="C141" s="283"/>
      <c r="D141" s="69"/>
      <c r="E141" s="309"/>
      <c r="F141" s="217"/>
      <c r="G141" s="703"/>
      <c r="H141" s="418"/>
      <c r="I141" s="418"/>
      <c r="J141" s="425"/>
      <c r="K141" s="49"/>
      <c r="L141" s="703"/>
      <c r="M141" s="418"/>
      <c r="N141" s="418"/>
      <c r="O141" s="425"/>
      <c r="P141" s="49"/>
      <c r="Q141" s="703"/>
      <c r="R141" s="418"/>
      <c r="S141" s="418"/>
      <c r="T141" s="425"/>
      <c r="U141" s="49"/>
      <c r="V141" s="703"/>
      <c r="W141" s="418"/>
      <c r="X141" s="418"/>
      <c r="Y141" s="425"/>
      <c r="Z141" s="53"/>
      <c r="AA141" s="703"/>
      <c r="AB141" s="418"/>
      <c r="AC141" s="418"/>
      <c r="AD141" s="425"/>
      <c r="AE141" s="49"/>
      <c r="AF141" s="706"/>
      <c r="AG141" s="310"/>
      <c r="AH141" s="280"/>
      <c r="AI141" s="311"/>
      <c r="AJ141" s="217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 s="1" customFormat="1" ht="18" hidden="1" customHeight="1">
      <c r="A142" s="738"/>
      <c r="B142" s="706"/>
      <c r="C142" s="283"/>
      <c r="D142" s="69"/>
      <c r="E142" s="309"/>
      <c r="F142" s="217"/>
      <c r="G142" s="703"/>
      <c r="H142" s="418"/>
      <c r="I142" s="418"/>
      <c r="J142" s="425"/>
      <c r="K142" s="49"/>
      <c r="L142" s="703"/>
      <c r="M142" s="418"/>
      <c r="N142" s="418"/>
      <c r="O142" s="425"/>
      <c r="P142" s="49"/>
      <c r="Q142" s="703"/>
      <c r="R142" s="418"/>
      <c r="S142" s="418"/>
      <c r="T142" s="425"/>
      <c r="U142" s="49"/>
      <c r="V142" s="703"/>
      <c r="W142" s="418"/>
      <c r="X142" s="418"/>
      <c r="Y142" s="425"/>
      <c r="Z142" s="53"/>
      <c r="AA142" s="703"/>
      <c r="AB142" s="418"/>
      <c r="AC142" s="418"/>
      <c r="AD142" s="425"/>
      <c r="AE142" s="49"/>
      <c r="AF142" s="706"/>
      <c r="AG142" s="310"/>
      <c r="AH142" s="280"/>
      <c r="AI142" s="311"/>
      <c r="AJ142" s="217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 s="1" customFormat="1" ht="18" hidden="1" customHeight="1">
      <c r="A143" s="738"/>
      <c r="B143" s="706"/>
      <c r="C143" s="283"/>
      <c r="D143" s="69"/>
      <c r="E143" s="309"/>
      <c r="F143" s="217"/>
      <c r="G143" s="703"/>
      <c r="H143" s="418"/>
      <c r="I143" s="418"/>
      <c r="J143" s="425"/>
      <c r="K143" s="49"/>
      <c r="L143" s="703"/>
      <c r="M143" s="418"/>
      <c r="N143" s="418"/>
      <c r="O143" s="425"/>
      <c r="P143" s="49"/>
      <c r="Q143" s="703"/>
      <c r="R143" s="418"/>
      <c r="S143" s="418"/>
      <c r="T143" s="425"/>
      <c r="U143" s="49"/>
      <c r="V143" s="703"/>
      <c r="W143" s="418"/>
      <c r="X143" s="418"/>
      <c r="Y143" s="425"/>
      <c r="Z143" s="53"/>
      <c r="AA143" s="703"/>
      <c r="AB143" s="418"/>
      <c r="AC143" s="418"/>
      <c r="AD143" s="425"/>
      <c r="AE143" s="49"/>
      <c r="AF143" s="706"/>
      <c r="AG143" s="310"/>
      <c r="AH143" s="280"/>
      <c r="AI143" s="311"/>
      <c r="AJ143" s="217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 s="1" customFormat="1" ht="18" hidden="1" customHeight="1">
      <c r="A144" s="738"/>
      <c r="B144" s="706"/>
      <c r="C144" s="283"/>
      <c r="D144" s="69"/>
      <c r="E144" s="309"/>
      <c r="F144" s="217"/>
      <c r="G144" s="703"/>
      <c r="H144" s="418"/>
      <c r="I144" s="418"/>
      <c r="J144" s="425"/>
      <c r="K144" s="49"/>
      <c r="L144" s="703"/>
      <c r="M144" s="418"/>
      <c r="N144" s="418"/>
      <c r="O144" s="425"/>
      <c r="P144" s="49"/>
      <c r="Q144" s="703"/>
      <c r="R144" s="418"/>
      <c r="S144" s="418"/>
      <c r="T144" s="425"/>
      <c r="U144" s="49"/>
      <c r="V144" s="703"/>
      <c r="W144" s="418"/>
      <c r="X144" s="418"/>
      <c r="Y144" s="425"/>
      <c r="Z144" s="53"/>
      <c r="AA144" s="703"/>
      <c r="AB144" s="418"/>
      <c r="AC144" s="418"/>
      <c r="AD144" s="425"/>
      <c r="AE144" s="49"/>
      <c r="AF144" s="706"/>
      <c r="AG144" s="310"/>
      <c r="AH144" s="280"/>
      <c r="AI144" s="311"/>
      <c r="AJ144" s="217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 s="1" customFormat="1" ht="18" hidden="1" customHeight="1">
      <c r="A145" s="738"/>
      <c r="B145" s="706"/>
      <c r="C145" s="283"/>
      <c r="D145" s="69"/>
      <c r="E145" s="309"/>
      <c r="F145" s="217"/>
      <c r="G145" s="703"/>
      <c r="H145" s="418"/>
      <c r="I145" s="418"/>
      <c r="J145" s="425"/>
      <c r="K145" s="49"/>
      <c r="L145" s="703"/>
      <c r="M145" s="418"/>
      <c r="N145" s="418"/>
      <c r="O145" s="425"/>
      <c r="P145" s="49"/>
      <c r="Q145" s="703"/>
      <c r="R145" s="418"/>
      <c r="S145" s="418"/>
      <c r="T145" s="425"/>
      <c r="U145" s="49"/>
      <c r="V145" s="703"/>
      <c r="W145" s="418"/>
      <c r="X145" s="418"/>
      <c r="Y145" s="425"/>
      <c r="Z145" s="53"/>
      <c r="AA145" s="703"/>
      <c r="AB145" s="418"/>
      <c r="AC145" s="418"/>
      <c r="AD145" s="425"/>
      <c r="AE145" s="49"/>
      <c r="AF145" s="706"/>
      <c r="AG145" s="310"/>
      <c r="AH145" s="280"/>
      <c r="AI145" s="311"/>
      <c r="AJ145" s="217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 s="1" customFormat="1" ht="18" hidden="1" customHeight="1">
      <c r="A146" s="738"/>
      <c r="B146" s="706"/>
      <c r="C146" s="283"/>
      <c r="D146" s="69"/>
      <c r="E146" s="309"/>
      <c r="F146" s="217"/>
      <c r="G146" s="703"/>
      <c r="H146" s="418"/>
      <c r="I146" s="418"/>
      <c r="J146" s="425"/>
      <c r="K146" s="49"/>
      <c r="L146" s="703"/>
      <c r="M146" s="418"/>
      <c r="N146" s="418"/>
      <c r="O146" s="425"/>
      <c r="P146" s="49"/>
      <c r="Q146" s="703"/>
      <c r="R146" s="418"/>
      <c r="S146" s="418"/>
      <c r="T146" s="425"/>
      <c r="U146" s="49"/>
      <c r="V146" s="703"/>
      <c r="W146" s="418"/>
      <c r="X146" s="418"/>
      <c r="Y146" s="425"/>
      <c r="Z146" s="53"/>
      <c r="AA146" s="703"/>
      <c r="AB146" s="418"/>
      <c r="AC146" s="418"/>
      <c r="AD146" s="425"/>
      <c r="AE146" s="49"/>
      <c r="AF146" s="706"/>
      <c r="AG146" s="310"/>
      <c r="AH146" s="280"/>
      <c r="AI146" s="311"/>
      <c r="AJ146" s="217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 s="1" customFormat="1" ht="18" hidden="1" customHeight="1">
      <c r="A147" s="738"/>
      <c r="B147" s="706"/>
      <c r="C147" s="283"/>
      <c r="D147" s="69"/>
      <c r="E147" s="309"/>
      <c r="F147" s="217"/>
      <c r="G147" s="703"/>
      <c r="H147" s="418"/>
      <c r="I147" s="418"/>
      <c r="J147" s="425"/>
      <c r="K147" s="49"/>
      <c r="L147" s="703"/>
      <c r="M147" s="418"/>
      <c r="N147" s="418"/>
      <c r="O147" s="425"/>
      <c r="P147" s="49"/>
      <c r="Q147" s="703"/>
      <c r="R147" s="418"/>
      <c r="S147" s="418"/>
      <c r="T147" s="425"/>
      <c r="U147" s="49"/>
      <c r="V147" s="703"/>
      <c r="W147" s="418"/>
      <c r="X147" s="418"/>
      <c r="Y147" s="425"/>
      <c r="Z147" s="53"/>
      <c r="AA147" s="703"/>
      <c r="AB147" s="418"/>
      <c r="AC147" s="418"/>
      <c r="AD147" s="425"/>
      <c r="AE147" s="49"/>
      <c r="AF147" s="706"/>
      <c r="AG147" s="310"/>
      <c r="AH147" s="280"/>
      <c r="AI147" s="311"/>
      <c r="AJ147" s="21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 s="1" customFormat="1" ht="18" hidden="1" customHeight="1">
      <c r="A148" s="738"/>
      <c r="B148" s="706"/>
      <c r="C148" s="283"/>
      <c r="D148" s="69"/>
      <c r="E148" s="309"/>
      <c r="F148" s="217"/>
      <c r="G148" s="703"/>
      <c r="H148" s="418"/>
      <c r="I148" s="418"/>
      <c r="J148" s="425"/>
      <c r="K148" s="49"/>
      <c r="L148" s="703"/>
      <c r="M148" s="418"/>
      <c r="N148" s="418"/>
      <c r="O148" s="425"/>
      <c r="P148" s="49"/>
      <c r="Q148" s="703"/>
      <c r="R148" s="418"/>
      <c r="S148" s="418"/>
      <c r="T148" s="425"/>
      <c r="U148" s="49"/>
      <c r="V148" s="703"/>
      <c r="W148" s="418"/>
      <c r="X148" s="418"/>
      <c r="Y148" s="425"/>
      <c r="Z148" s="53"/>
      <c r="AA148" s="703"/>
      <c r="AB148" s="418"/>
      <c r="AC148" s="418"/>
      <c r="AD148" s="425"/>
      <c r="AE148" s="49"/>
      <c r="AF148" s="706"/>
      <c r="AG148" s="310"/>
      <c r="AH148" s="280"/>
      <c r="AI148" s="311"/>
      <c r="AJ148" s="217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 s="1" customFormat="1" ht="18" hidden="1" customHeight="1">
      <c r="A149" s="738"/>
      <c r="B149" s="706"/>
      <c r="C149" s="283"/>
      <c r="D149" s="69"/>
      <c r="E149" s="309"/>
      <c r="F149" s="217"/>
      <c r="G149" s="703"/>
      <c r="H149" s="418"/>
      <c r="I149" s="418"/>
      <c r="J149" s="425"/>
      <c r="K149" s="49"/>
      <c r="L149" s="703"/>
      <c r="M149" s="418"/>
      <c r="N149" s="418"/>
      <c r="O149" s="425"/>
      <c r="P149" s="49"/>
      <c r="Q149" s="703"/>
      <c r="R149" s="418"/>
      <c r="S149" s="418"/>
      <c r="T149" s="425"/>
      <c r="U149" s="49"/>
      <c r="V149" s="703"/>
      <c r="W149" s="418"/>
      <c r="X149" s="418"/>
      <c r="Y149" s="425"/>
      <c r="Z149" s="53"/>
      <c r="AA149" s="703"/>
      <c r="AB149" s="418"/>
      <c r="AC149" s="418"/>
      <c r="AD149" s="425"/>
      <c r="AE149" s="49"/>
      <c r="AF149" s="706"/>
      <c r="AG149" s="310"/>
      <c r="AH149" s="280"/>
      <c r="AI149" s="311"/>
      <c r="AJ149" s="217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 s="1" customFormat="1" ht="18" hidden="1" customHeight="1">
      <c r="A150" s="738"/>
      <c r="B150" s="706"/>
      <c r="C150" s="283"/>
      <c r="D150" s="69"/>
      <c r="E150" s="309"/>
      <c r="F150" s="217"/>
      <c r="G150" s="703"/>
      <c r="H150" s="418"/>
      <c r="I150" s="418"/>
      <c r="J150" s="425"/>
      <c r="K150" s="49"/>
      <c r="L150" s="703"/>
      <c r="M150" s="418"/>
      <c r="N150" s="418"/>
      <c r="O150" s="425"/>
      <c r="P150" s="49"/>
      <c r="Q150" s="703"/>
      <c r="R150" s="418"/>
      <c r="S150" s="418"/>
      <c r="T150" s="425"/>
      <c r="U150" s="49"/>
      <c r="V150" s="703"/>
      <c r="W150" s="418"/>
      <c r="X150" s="418"/>
      <c r="Y150" s="425"/>
      <c r="Z150" s="53"/>
      <c r="AA150" s="703"/>
      <c r="AB150" s="418"/>
      <c r="AC150" s="418"/>
      <c r="AD150" s="425"/>
      <c r="AE150" s="49"/>
      <c r="AF150" s="706"/>
      <c r="AG150" s="310"/>
      <c r="AH150" s="280"/>
      <c r="AI150" s="311"/>
      <c r="AJ150" s="217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 s="1" customFormat="1" ht="18" hidden="1" customHeight="1">
      <c r="A151" s="738"/>
      <c r="B151" s="706"/>
      <c r="C151" s="283"/>
      <c r="D151" s="69"/>
      <c r="E151" s="309"/>
      <c r="F151" s="217"/>
      <c r="G151" s="703"/>
      <c r="H151" s="418"/>
      <c r="I151" s="418"/>
      <c r="J151" s="425"/>
      <c r="K151" s="49"/>
      <c r="L151" s="703"/>
      <c r="M151" s="418"/>
      <c r="N151" s="418"/>
      <c r="O151" s="425"/>
      <c r="P151" s="49"/>
      <c r="Q151" s="703"/>
      <c r="R151" s="418"/>
      <c r="S151" s="418"/>
      <c r="T151" s="425"/>
      <c r="U151" s="49"/>
      <c r="V151" s="703"/>
      <c r="W151" s="418"/>
      <c r="X151" s="418"/>
      <c r="Y151" s="425"/>
      <c r="Z151" s="53"/>
      <c r="AA151" s="703"/>
      <c r="AB151" s="418"/>
      <c r="AC151" s="418"/>
      <c r="AD151" s="425"/>
      <c r="AE151" s="49"/>
      <c r="AF151" s="706"/>
      <c r="AG151" s="310"/>
      <c r="AH151" s="280"/>
      <c r="AI151" s="311"/>
      <c r="AJ151" s="217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 s="1" customFormat="1" ht="18" hidden="1" customHeight="1">
      <c r="A152" s="738"/>
      <c r="B152" s="706"/>
      <c r="C152" s="283"/>
      <c r="D152" s="69"/>
      <c r="E152" s="309"/>
      <c r="F152" s="217"/>
      <c r="G152" s="703"/>
      <c r="H152" s="418"/>
      <c r="I152" s="418"/>
      <c r="J152" s="425"/>
      <c r="K152" s="49"/>
      <c r="L152" s="703"/>
      <c r="M152" s="418"/>
      <c r="N152" s="418"/>
      <c r="O152" s="425"/>
      <c r="P152" s="49"/>
      <c r="Q152" s="703"/>
      <c r="R152" s="418"/>
      <c r="S152" s="418"/>
      <c r="T152" s="425"/>
      <c r="U152" s="49"/>
      <c r="V152" s="703"/>
      <c r="W152" s="418"/>
      <c r="X152" s="418"/>
      <c r="Y152" s="425"/>
      <c r="Z152" s="53"/>
      <c r="AA152" s="703"/>
      <c r="AB152" s="418"/>
      <c r="AC152" s="418"/>
      <c r="AD152" s="425"/>
      <c r="AE152" s="49"/>
      <c r="AF152" s="706"/>
      <c r="AG152" s="310"/>
      <c r="AH152" s="280"/>
      <c r="AI152" s="311"/>
      <c r="AJ152" s="217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 s="1" customFormat="1" ht="18" hidden="1" customHeight="1">
      <c r="A153" s="739"/>
      <c r="B153" s="707"/>
      <c r="C153" s="284"/>
      <c r="D153" s="71"/>
      <c r="E153" s="312"/>
      <c r="F153" s="218"/>
      <c r="G153" s="704"/>
      <c r="H153" s="418"/>
      <c r="I153" s="418"/>
      <c r="J153" s="425"/>
      <c r="K153" s="52"/>
      <c r="L153" s="704"/>
      <c r="M153" s="418"/>
      <c r="N153" s="418"/>
      <c r="O153" s="425"/>
      <c r="P153" s="52"/>
      <c r="Q153" s="704"/>
      <c r="R153" s="418"/>
      <c r="S153" s="418"/>
      <c r="T153" s="425"/>
      <c r="U153" s="52"/>
      <c r="V153" s="704"/>
      <c r="W153" s="418"/>
      <c r="X153" s="418"/>
      <c r="Y153" s="425"/>
      <c r="Z153" s="54"/>
      <c r="AA153" s="704"/>
      <c r="AB153" s="418"/>
      <c r="AC153" s="418"/>
      <c r="AD153" s="425"/>
      <c r="AE153" s="52"/>
      <c r="AF153" s="707"/>
      <c r="AG153" s="313"/>
      <c r="AH153" s="285"/>
      <c r="AI153" s="314"/>
      <c r="AJ153" s="218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 s="1" customFormat="1" ht="18" hidden="1" customHeight="1">
      <c r="A154" s="737" t="s">
        <v>100</v>
      </c>
      <c r="B154" s="705"/>
      <c r="C154" s="281"/>
      <c r="D154" s="282"/>
      <c r="E154" s="305"/>
      <c r="F154" s="306"/>
      <c r="G154" s="702"/>
      <c r="H154" s="418"/>
      <c r="I154" s="418"/>
      <c r="J154" s="425"/>
      <c r="K154" s="45"/>
      <c r="L154" s="702"/>
      <c r="M154" s="418"/>
      <c r="N154" s="418"/>
      <c r="O154" s="425"/>
      <c r="P154" s="45"/>
      <c r="Q154" s="702"/>
      <c r="R154" s="418"/>
      <c r="S154" s="418"/>
      <c r="T154" s="425"/>
      <c r="U154" s="45"/>
      <c r="V154" s="702"/>
      <c r="W154" s="418"/>
      <c r="X154" s="418"/>
      <c r="Y154" s="425"/>
      <c r="Z154" s="426"/>
      <c r="AA154" s="702"/>
      <c r="AB154" s="418"/>
      <c r="AC154" s="418"/>
      <c r="AD154" s="425"/>
      <c r="AE154" s="45"/>
      <c r="AF154" s="705"/>
      <c r="AG154" s="307"/>
      <c r="AH154" s="279"/>
      <c r="AI154" s="308"/>
      <c r="AJ154" s="306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 s="1" customFormat="1" ht="18" hidden="1" customHeight="1">
      <c r="A155" s="738"/>
      <c r="B155" s="706"/>
      <c r="C155" s="283"/>
      <c r="D155" s="69"/>
      <c r="E155" s="309"/>
      <c r="F155" s="217"/>
      <c r="G155" s="703"/>
      <c r="H155" s="418"/>
      <c r="I155" s="418"/>
      <c r="J155" s="425"/>
      <c r="K155" s="49"/>
      <c r="L155" s="703"/>
      <c r="M155" s="418"/>
      <c r="N155" s="418"/>
      <c r="O155" s="425"/>
      <c r="P155" s="49"/>
      <c r="Q155" s="703"/>
      <c r="R155" s="418"/>
      <c r="S155" s="418"/>
      <c r="T155" s="425"/>
      <c r="U155" s="49"/>
      <c r="V155" s="703"/>
      <c r="W155" s="418"/>
      <c r="X155" s="418"/>
      <c r="Y155" s="425"/>
      <c r="Z155" s="53"/>
      <c r="AA155" s="703"/>
      <c r="AB155" s="418"/>
      <c r="AC155" s="418"/>
      <c r="AD155" s="425"/>
      <c r="AE155" s="49"/>
      <c r="AF155" s="706"/>
      <c r="AG155" s="310"/>
      <c r="AH155" s="280"/>
      <c r="AI155" s="311"/>
      <c r="AJ155" s="217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 s="1" customFormat="1" ht="18" hidden="1" customHeight="1">
      <c r="A156" s="738"/>
      <c r="B156" s="706"/>
      <c r="C156" s="283"/>
      <c r="D156" s="69"/>
      <c r="E156" s="309"/>
      <c r="F156" s="217"/>
      <c r="G156" s="703"/>
      <c r="H156" s="418"/>
      <c r="I156" s="418"/>
      <c r="J156" s="425"/>
      <c r="K156" s="49"/>
      <c r="L156" s="703"/>
      <c r="M156" s="418"/>
      <c r="N156" s="418"/>
      <c r="O156" s="425"/>
      <c r="P156" s="49"/>
      <c r="Q156" s="703"/>
      <c r="R156" s="418"/>
      <c r="S156" s="418"/>
      <c r="T156" s="425"/>
      <c r="U156" s="49"/>
      <c r="V156" s="703"/>
      <c r="W156" s="418"/>
      <c r="X156" s="418"/>
      <c r="Y156" s="425"/>
      <c r="Z156" s="53"/>
      <c r="AA156" s="703"/>
      <c r="AB156" s="418"/>
      <c r="AC156" s="418"/>
      <c r="AD156" s="425"/>
      <c r="AE156" s="49"/>
      <c r="AF156" s="706"/>
      <c r="AG156" s="310"/>
      <c r="AH156" s="280"/>
      <c r="AI156" s="311"/>
      <c r="AJ156" s="217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 s="1" customFormat="1" ht="18" hidden="1" customHeight="1">
      <c r="A157" s="738"/>
      <c r="B157" s="706"/>
      <c r="C157" s="283"/>
      <c r="D157" s="69"/>
      <c r="E157" s="309"/>
      <c r="F157" s="217"/>
      <c r="G157" s="703"/>
      <c r="H157" s="418"/>
      <c r="I157" s="418"/>
      <c r="J157" s="425"/>
      <c r="K157" s="49"/>
      <c r="L157" s="703"/>
      <c r="M157" s="418"/>
      <c r="N157" s="418"/>
      <c r="O157" s="425"/>
      <c r="P157" s="49"/>
      <c r="Q157" s="703"/>
      <c r="R157" s="418"/>
      <c r="S157" s="418"/>
      <c r="T157" s="425"/>
      <c r="U157" s="49"/>
      <c r="V157" s="703"/>
      <c r="W157" s="418"/>
      <c r="X157" s="418"/>
      <c r="Y157" s="425"/>
      <c r="Z157" s="53"/>
      <c r="AA157" s="703"/>
      <c r="AB157" s="418"/>
      <c r="AC157" s="418"/>
      <c r="AD157" s="425"/>
      <c r="AE157" s="49"/>
      <c r="AF157" s="706"/>
      <c r="AG157" s="310"/>
      <c r="AH157" s="280"/>
      <c r="AI157" s="311"/>
      <c r="AJ157" s="21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 s="1" customFormat="1" ht="18" hidden="1" customHeight="1">
      <c r="A158" s="738"/>
      <c r="B158" s="706"/>
      <c r="C158" s="283"/>
      <c r="D158" s="69"/>
      <c r="E158" s="309"/>
      <c r="F158" s="217"/>
      <c r="G158" s="703"/>
      <c r="H158" s="418"/>
      <c r="I158" s="418"/>
      <c r="J158" s="425"/>
      <c r="K158" s="49"/>
      <c r="L158" s="703"/>
      <c r="M158" s="418"/>
      <c r="N158" s="418"/>
      <c r="O158" s="425"/>
      <c r="P158" s="49"/>
      <c r="Q158" s="703"/>
      <c r="R158" s="418"/>
      <c r="S158" s="418"/>
      <c r="T158" s="425"/>
      <c r="U158" s="49"/>
      <c r="V158" s="703"/>
      <c r="W158" s="418"/>
      <c r="X158" s="418"/>
      <c r="Y158" s="425"/>
      <c r="Z158" s="53"/>
      <c r="AA158" s="703"/>
      <c r="AB158" s="418"/>
      <c r="AC158" s="418"/>
      <c r="AD158" s="425"/>
      <c r="AE158" s="49"/>
      <c r="AF158" s="706"/>
      <c r="AG158" s="310"/>
      <c r="AH158" s="280"/>
      <c r="AI158" s="311"/>
      <c r="AJ158" s="217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 s="1" customFormat="1" ht="18" hidden="1" customHeight="1">
      <c r="A159" s="738"/>
      <c r="B159" s="706"/>
      <c r="C159" s="283"/>
      <c r="D159" s="69"/>
      <c r="E159" s="309"/>
      <c r="F159" s="217"/>
      <c r="G159" s="703"/>
      <c r="H159" s="418"/>
      <c r="I159" s="418"/>
      <c r="J159" s="425"/>
      <c r="K159" s="49"/>
      <c r="L159" s="703"/>
      <c r="M159" s="418"/>
      <c r="N159" s="418"/>
      <c r="O159" s="425"/>
      <c r="P159" s="49"/>
      <c r="Q159" s="703"/>
      <c r="R159" s="418"/>
      <c r="S159" s="418"/>
      <c r="T159" s="425"/>
      <c r="U159" s="49"/>
      <c r="V159" s="703"/>
      <c r="W159" s="418"/>
      <c r="X159" s="418"/>
      <c r="Y159" s="425"/>
      <c r="Z159" s="53"/>
      <c r="AA159" s="703"/>
      <c r="AB159" s="418"/>
      <c r="AC159" s="418"/>
      <c r="AD159" s="425"/>
      <c r="AE159" s="49"/>
      <c r="AF159" s="706"/>
      <c r="AG159" s="310"/>
      <c r="AH159" s="280"/>
      <c r="AI159" s="311"/>
      <c r="AJ159" s="217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 s="1" customFormat="1" ht="18" hidden="1" customHeight="1">
      <c r="A160" s="738"/>
      <c r="B160" s="706"/>
      <c r="C160" s="283"/>
      <c r="D160" s="69"/>
      <c r="E160" s="309"/>
      <c r="F160" s="217"/>
      <c r="G160" s="703"/>
      <c r="H160" s="418"/>
      <c r="I160" s="418"/>
      <c r="J160" s="425"/>
      <c r="K160" s="49"/>
      <c r="L160" s="703"/>
      <c r="M160" s="418"/>
      <c r="N160" s="418"/>
      <c r="O160" s="425"/>
      <c r="P160" s="49"/>
      <c r="Q160" s="703"/>
      <c r="R160" s="418"/>
      <c r="S160" s="418"/>
      <c r="T160" s="425"/>
      <c r="U160" s="49"/>
      <c r="V160" s="703"/>
      <c r="W160" s="418"/>
      <c r="X160" s="418"/>
      <c r="Y160" s="425"/>
      <c r="Z160" s="53"/>
      <c r="AA160" s="703"/>
      <c r="AB160" s="418"/>
      <c r="AC160" s="418"/>
      <c r="AD160" s="425"/>
      <c r="AE160" s="49"/>
      <c r="AF160" s="706"/>
      <c r="AG160" s="310"/>
      <c r="AH160" s="280"/>
      <c r="AI160" s="311"/>
      <c r="AJ160" s="217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 s="1" customFormat="1" ht="18" hidden="1" customHeight="1">
      <c r="A161" s="738"/>
      <c r="B161" s="706"/>
      <c r="C161" s="283"/>
      <c r="D161" s="69"/>
      <c r="E161" s="309"/>
      <c r="F161" s="217"/>
      <c r="G161" s="703"/>
      <c r="H161" s="418"/>
      <c r="I161" s="418"/>
      <c r="J161" s="425"/>
      <c r="K161" s="49"/>
      <c r="L161" s="703"/>
      <c r="M161" s="418"/>
      <c r="N161" s="418"/>
      <c r="O161" s="425"/>
      <c r="P161" s="49"/>
      <c r="Q161" s="703"/>
      <c r="R161" s="418"/>
      <c r="S161" s="418"/>
      <c r="T161" s="425"/>
      <c r="U161" s="49"/>
      <c r="V161" s="703"/>
      <c r="W161" s="418"/>
      <c r="X161" s="418"/>
      <c r="Y161" s="425"/>
      <c r="Z161" s="53"/>
      <c r="AA161" s="703"/>
      <c r="AB161" s="418"/>
      <c r="AC161" s="418"/>
      <c r="AD161" s="425"/>
      <c r="AE161" s="49"/>
      <c r="AF161" s="706"/>
      <c r="AG161" s="310"/>
      <c r="AH161" s="280"/>
      <c r="AI161" s="311"/>
      <c r="AJ161" s="217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 s="1" customFormat="1" ht="18" hidden="1" customHeight="1">
      <c r="A162" s="738"/>
      <c r="B162" s="706"/>
      <c r="C162" s="283"/>
      <c r="D162" s="69"/>
      <c r="E162" s="309"/>
      <c r="F162" s="217"/>
      <c r="G162" s="703"/>
      <c r="H162" s="418"/>
      <c r="I162" s="418"/>
      <c r="J162" s="425"/>
      <c r="K162" s="49"/>
      <c r="L162" s="703"/>
      <c r="M162" s="418"/>
      <c r="N162" s="418"/>
      <c r="O162" s="425"/>
      <c r="P162" s="49"/>
      <c r="Q162" s="703"/>
      <c r="R162" s="418"/>
      <c r="S162" s="418"/>
      <c r="T162" s="425"/>
      <c r="U162" s="49"/>
      <c r="V162" s="703"/>
      <c r="W162" s="418"/>
      <c r="X162" s="418"/>
      <c r="Y162" s="425"/>
      <c r="Z162" s="53"/>
      <c r="AA162" s="703"/>
      <c r="AB162" s="418"/>
      <c r="AC162" s="418"/>
      <c r="AD162" s="425"/>
      <c r="AE162" s="49"/>
      <c r="AF162" s="706"/>
      <c r="AG162" s="310"/>
      <c r="AH162" s="280"/>
      <c r="AI162" s="311"/>
      <c r="AJ162" s="217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 s="1" customFormat="1" ht="18" hidden="1" customHeight="1">
      <c r="A163" s="738"/>
      <c r="B163" s="706"/>
      <c r="C163" s="283"/>
      <c r="D163" s="69"/>
      <c r="E163" s="309"/>
      <c r="F163" s="217"/>
      <c r="G163" s="703"/>
      <c r="H163" s="418"/>
      <c r="I163" s="418"/>
      <c r="J163" s="425"/>
      <c r="K163" s="49"/>
      <c r="L163" s="703"/>
      <c r="M163" s="418"/>
      <c r="N163" s="418"/>
      <c r="O163" s="425"/>
      <c r="P163" s="49"/>
      <c r="Q163" s="703"/>
      <c r="R163" s="418"/>
      <c r="S163" s="418"/>
      <c r="T163" s="425"/>
      <c r="U163" s="49"/>
      <c r="V163" s="703"/>
      <c r="W163" s="418"/>
      <c r="X163" s="418"/>
      <c r="Y163" s="425"/>
      <c r="Z163" s="53"/>
      <c r="AA163" s="703"/>
      <c r="AB163" s="418"/>
      <c r="AC163" s="418"/>
      <c r="AD163" s="425"/>
      <c r="AE163" s="49"/>
      <c r="AF163" s="706"/>
      <c r="AG163" s="310"/>
      <c r="AH163" s="280"/>
      <c r="AI163" s="311"/>
      <c r="AJ163" s="217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 s="1" customFormat="1" ht="18" hidden="1" customHeight="1">
      <c r="A164" s="738"/>
      <c r="B164" s="706"/>
      <c r="C164" s="283"/>
      <c r="D164" s="69"/>
      <c r="E164" s="309"/>
      <c r="F164" s="217"/>
      <c r="G164" s="703"/>
      <c r="H164" s="418"/>
      <c r="I164" s="418"/>
      <c r="J164" s="425"/>
      <c r="K164" s="49"/>
      <c r="L164" s="703"/>
      <c r="M164" s="418"/>
      <c r="N164" s="418"/>
      <c r="O164" s="425"/>
      <c r="P164" s="49"/>
      <c r="Q164" s="703"/>
      <c r="R164" s="418"/>
      <c r="S164" s="418"/>
      <c r="T164" s="425"/>
      <c r="U164" s="49"/>
      <c r="V164" s="703"/>
      <c r="W164" s="418"/>
      <c r="X164" s="418"/>
      <c r="Y164" s="425"/>
      <c r="Z164" s="53"/>
      <c r="AA164" s="703"/>
      <c r="AB164" s="418"/>
      <c r="AC164" s="418"/>
      <c r="AD164" s="425"/>
      <c r="AE164" s="49"/>
      <c r="AF164" s="706"/>
      <c r="AG164" s="310"/>
      <c r="AH164" s="280"/>
      <c r="AI164" s="311"/>
      <c r="AJ164" s="217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 s="1" customFormat="1" ht="18" hidden="1" customHeight="1">
      <c r="A165" s="738"/>
      <c r="B165" s="706"/>
      <c r="C165" s="283"/>
      <c r="D165" s="69"/>
      <c r="E165" s="309"/>
      <c r="F165" s="217"/>
      <c r="G165" s="703"/>
      <c r="H165" s="418"/>
      <c r="I165" s="418"/>
      <c r="J165" s="425"/>
      <c r="K165" s="49"/>
      <c r="L165" s="703"/>
      <c r="M165" s="418"/>
      <c r="N165" s="418"/>
      <c r="O165" s="425"/>
      <c r="P165" s="49"/>
      <c r="Q165" s="703"/>
      <c r="R165" s="418"/>
      <c r="S165" s="418"/>
      <c r="T165" s="425"/>
      <c r="U165" s="49"/>
      <c r="V165" s="703"/>
      <c r="W165" s="418"/>
      <c r="X165" s="418"/>
      <c r="Y165" s="425"/>
      <c r="Z165" s="53"/>
      <c r="AA165" s="703"/>
      <c r="AB165" s="418"/>
      <c r="AC165" s="418"/>
      <c r="AD165" s="425"/>
      <c r="AE165" s="49"/>
      <c r="AF165" s="706"/>
      <c r="AG165" s="310"/>
      <c r="AH165" s="280"/>
      <c r="AI165" s="311"/>
      <c r="AJ165" s="217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 s="1" customFormat="1" ht="18" hidden="1" customHeight="1">
      <c r="A166" s="738"/>
      <c r="B166" s="706"/>
      <c r="C166" s="283"/>
      <c r="D166" s="69"/>
      <c r="E166" s="309"/>
      <c r="F166" s="217"/>
      <c r="G166" s="703"/>
      <c r="H166" s="418"/>
      <c r="I166" s="418"/>
      <c r="J166" s="425"/>
      <c r="K166" s="49"/>
      <c r="L166" s="703"/>
      <c r="M166" s="418"/>
      <c r="N166" s="418"/>
      <c r="O166" s="425"/>
      <c r="P166" s="49"/>
      <c r="Q166" s="703"/>
      <c r="R166" s="418"/>
      <c r="S166" s="418"/>
      <c r="T166" s="425"/>
      <c r="U166" s="49"/>
      <c r="V166" s="703"/>
      <c r="W166" s="418"/>
      <c r="X166" s="418"/>
      <c r="Y166" s="425"/>
      <c r="Z166" s="53"/>
      <c r="AA166" s="703"/>
      <c r="AB166" s="418"/>
      <c r="AC166" s="418"/>
      <c r="AD166" s="425"/>
      <c r="AE166" s="49"/>
      <c r="AF166" s="706"/>
      <c r="AG166" s="310"/>
      <c r="AH166" s="280"/>
      <c r="AI166" s="311"/>
      <c r="AJ166" s="217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 s="1" customFormat="1" ht="18" hidden="1" customHeight="1">
      <c r="A167" s="738"/>
      <c r="B167" s="706"/>
      <c r="C167" s="283"/>
      <c r="D167" s="69"/>
      <c r="E167" s="309"/>
      <c r="F167" s="217"/>
      <c r="G167" s="703"/>
      <c r="H167" s="418"/>
      <c r="I167" s="418"/>
      <c r="J167" s="425"/>
      <c r="K167" s="49"/>
      <c r="L167" s="703"/>
      <c r="M167" s="418"/>
      <c r="N167" s="418"/>
      <c r="O167" s="425"/>
      <c r="P167" s="49"/>
      <c r="Q167" s="703"/>
      <c r="R167" s="418"/>
      <c r="S167" s="418"/>
      <c r="T167" s="425"/>
      <c r="U167" s="49"/>
      <c r="V167" s="703"/>
      <c r="W167" s="418"/>
      <c r="X167" s="418"/>
      <c r="Y167" s="425"/>
      <c r="Z167" s="53"/>
      <c r="AA167" s="703"/>
      <c r="AB167" s="418"/>
      <c r="AC167" s="418"/>
      <c r="AD167" s="425"/>
      <c r="AE167" s="49"/>
      <c r="AF167" s="706"/>
      <c r="AG167" s="310"/>
      <c r="AH167" s="280"/>
      <c r="AI167" s="311"/>
      <c r="AJ167" s="21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 s="1" customFormat="1" ht="18" hidden="1" customHeight="1">
      <c r="A168" s="739"/>
      <c r="B168" s="707"/>
      <c r="C168" s="284"/>
      <c r="D168" s="71"/>
      <c r="E168" s="312"/>
      <c r="F168" s="218"/>
      <c r="G168" s="704"/>
      <c r="H168" s="418"/>
      <c r="I168" s="418"/>
      <c r="J168" s="425"/>
      <c r="K168" s="52"/>
      <c r="L168" s="704"/>
      <c r="M168" s="418"/>
      <c r="N168" s="418"/>
      <c r="O168" s="425"/>
      <c r="P168" s="52"/>
      <c r="Q168" s="704"/>
      <c r="R168" s="418"/>
      <c r="S168" s="418"/>
      <c r="T168" s="425"/>
      <c r="U168" s="52"/>
      <c r="V168" s="704"/>
      <c r="W168" s="418"/>
      <c r="X168" s="418"/>
      <c r="Y168" s="425"/>
      <c r="Z168" s="54"/>
      <c r="AA168" s="704"/>
      <c r="AB168" s="418"/>
      <c r="AC168" s="418"/>
      <c r="AD168" s="425"/>
      <c r="AE168" s="52"/>
      <c r="AF168" s="707"/>
      <c r="AG168" s="313"/>
      <c r="AH168" s="285"/>
      <c r="AI168" s="314"/>
      <c r="AJ168" s="21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 s="1" customFormat="1" ht="18" hidden="1" customHeight="1">
      <c r="A169" s="737" t="s">
        <v>101</v>
      </c>
      <c r="B169" s="705"/>
      <c r="C169" s="281"/>
      <c r="D169" s="282"/>
      <c r="E169" s="305"/>
      <c r="F169" s="306"/>
      <c r="G169" s="702"/>
      <c r="H169" s="418"/>
      <c r="I169" s="418"/>
      <c r="J169" s="425"/>
      <c r="K169" s="45"/>
      <c r="L169" s="702"/>
      <c r="M169" s="418"/>
      <c r="N169" s="418"/>
      <c r="O169" s="425"/>
      <c r="P169" s="45"/>
      <c r="Q169" s="702"/>
      <c r="R169" s="418"/>
      <c r="S169" s="418"/>
      <c r="T169" s="425"/>
      <c r="U169" s="45"/>
      <c r="V169" s="702"/>
      <c r="W169" s="418"/>
      <c r="X169" s="418"/>
      <c r="Y169" s="425"/>
      <c r="Z169" s="426"/>
      <c r="AA169" s="702"/>
      <c r="AB169" s="418"/>
      <c r="AC169" s="418"/>
      <c r="AD169" s="425"/>
      <c r="AE169" s="45"/>
      <c r="AF169" s="705"/>
      <c r="AG169" s="307"/>
      <c r="AH169" s="279"/>
      <c r="AI169" s="308"/>
      <c r="AJ169" s="306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 s="1" customFormat="1" ht="18" hidden="1" customHeight="1">
      <c r="A170" s="738"/>
      <c r="B170" s="706"/>
      <c r="C170" s="283"/>
      <c r="D170" s="69"/>
      <c r="E170" s="309"/>
      <c r="F170" s="217"/>
      <c r="G170" s="703"/>
      <c r="H170" s="418"/>
      <c r="I170" s="418"/>
      <c r="J170" s="425"/>
      <c r="K170" s="49"/>
      <c r="L170" s="703"/>
      <c r="M170" s="418"/>
      <c r="N170" s="418"/>
      <c r="O170" s="425"/>
      <c r="P170" s="49"/>
      <c r="Q170" s="703"/>
      <c r="R170" s="418"/>
      <c r="S170" s="418"/>
      <c r="T170" s="425"/>
      <c r="U170" s="49"/>
      <c r="V170" s="703"/>
      <c r="W170" s="418"/>
      <c r="X170" s="418"/>
      <c r="Y170" s="425"/>
      <c r="Z170" s="53"/>
      <c r="AA170" s="703"/>
      <c r="AB170" s="418"/>
      <c r="AC170" s="418"/>
      <c r="AD170" s="425"/>
      <c r="AE170" s="49"/>
      <c r="AF170" s="706"/>
      <c r="AG170" s="310"/>
      <c r="AH170" s="280"/>
      <c r="AI170" s="311"/>
      <c r="AJ170" s="217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 s="1" customFormat="1" ht="18" hidden="1" customHeight="1">
      <c r="A171" s="738"/>
      <c r="B171" s="706"/>
      <c r="C171" s="283"/>
      <c r="D171" s="69"/>
      <c r="E171" s="309"/>
      <c r="F171" s="217"/>
      <c r="G171" s="703"/>
      <c r="H171" s="418"/>
      <c r="I171" s="418"/>
      <c r="J171" s="425"/>
      <c r="K171" s="49"/>
      <c r="L171" s="703"/>
      <c r="M171" s="418"/>
      <c r="N171" s="418"/>
      <c r="O171" s="425"/>
      <c r="P171" s="49"/>
      <c r="Q171" s="703"/>
      <c r="R171" s="418"/>
      <c r="S171" s="418"/>
      <c r="T171" s="425"/>
      <c r="U171" s="49"/>
      <c r="V171" s="703"/>
      <c r="W171" s="418"/>
      <c r="X171" s="418"/>
      <c r="Y171" s="425"/>
      <c r="Z171" s="53"/>
      <c r="AA171" s="703"/>
      <c r="AB171" s="418"/>
      <c r="AC171" s="418"/>
      <c r="AD171" s="425"/>
      <c r="AE171" s="49"/>
      <c r="AF171" s="706"/>
      <c r="AG171" s="310"/>
      <c r="AH171" s="280"/>
      <c r="AI171" s="311"/>
      <c r="AJ171" s="217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 s="1" customFormat="1" ht="18" hidden="1" customHeight="1">
      <c r="A172" s="738"/>
      <c r="B172" s="706"/>
      <c r="C172" s="283"/>
      <c r="D172" s="69"/>
      <c r="E172" s="309"/>
      <c r="F172" s="217"/>
      <c r="G172" s="703"/>
      <c r="H172" s="418"/>
      <c r="I172" s="418"/>
      <c r="J172" s="425"/>
      <c r="K172" s="49"/>
      <c r="L172" s="703"/>
      <c r="M172" s="418"/>
      <c r="N172" s="418"/>
      <c r="O172" s="425"/>
      <c r="P172" s="49"/>
      <c r="Q172" s="703"/>
      <c r="R172" s="418"/>
      <c r="S172" s="418"/>
      <c r="T172" s="425"/>
      <c r="U172" s="49"/>
      <c r="V172" s="703"/>
      <c r="W172" s="418"/>
      <c r="X172" s="418"/>
      <c r="Y172" s="425"/>
      <c r="Z172" s="53"/>
      <c r="AA172" s="703"/>
      <c r="AB172" s="418"/>
      <c r="AC172" s="418"/>
      <c r="AD172" s="425"/>
      <c r="AE172" s="49"/>
      <c r="AF172" s="706"/>
      <c r="AG172" s="310"/>
      <c r="AH172" s="280"/>
      <c r="AI172" s="311"/>
      <c r="AJ172" s="217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 s="1" customFormat="1" ht="18" hidden="1" customHeight="1">
      <c r="A173" s="738"/>
      <c r="B173" s="706"/>
      <c r="C173" s="283"/>
      <c r="D173" s="69"/>
      <c r="E173" s="309"/>
      <c r="F173" s="217"/>
      <c r="G173" s="703"/>
      <c r="H173" s="418"/>
      <c r="I173" s="418"/>
      <c r="J173" s="425"/>
      <c r="K173" s="49"/>
      <c r="L173" s="703"/>
      <c r="M173" s="418"/>
      <c r="N173" s="418"/>
      <c r="O173" s="425"/>
      <c r="P173" s="49"/>
      <c r="Q173" s="703"/>
      <c r="R173" s="418"/>
      <c r="S173" s="418"/>
      <c r="T173" s="425"/>
      <c r="U173" s="49"/>
      <c r="V173" s="703"/>
      <c r="W173" s="418"/>
      <c r="X173" s="418"/>
      <c r="Y173" s="425"/>
      <c r="Z173" s="53"/>
      <c r="AA173" s="703"/>
      <c r="AB173" s="418"/>
      <c r="AC173" s="418"/>
      <c r="AD173" s="425"/>
      <c r="AE173" s="49"/>
      <c r="AF173" s="706"/>
      <c r="AG173" s="310"/>
      <c r="AH173" s="280"/>
      <c r="AI173" s="311"/>
      <c r="AJ173" s="217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 s="1" customFormat="1" ht="18" hidden="1" customHeight="1">
      <c r="A174" s="738"/>
      <c r="B174" s="706"/>
      <c r="C174" s="283"/>
      <c r="D174" s="69"/>
      <c r="E174" s="309"/>
      <c r="F174" s="217"/>
      <c r="G174" s="703"/>
      <c r="H174" s="418"/>
      <c r="I174" s="418"/>
      <c r="J174" s="425"/>
      <c r="K174" s="49"/>
      <c r="L174" s="703"/>
      <c r="M174" s="418"/>
      <c r="N174" s="418"/>
      <c r="O174" s="425"/>
      <c r="P174" s="49"/>
      <c r="Q174" s="703"/>
      <c r="R174" s="418"/>
      <c r="S174" s="418"/>
      <c r="T174" s="425"/>
      <c r="U174" s="49"/>
      <c r="V174" s="703"/>
      <c r="W174" s="418"/>
      <c r="X174" s="418"/>
      <c r="Y174" s="425"/>
      <c r="Z174" s="53"/>
      <c r="AA174" s="703"/>
      <c r="AB174" s="418"/>
      <c r="AC174" s="418"/>
      <c r="AD174" s="425"/>
      <c r="AE174" s="49"/>
      <c r="AF174" s="706"/>
      <c r="AG174" s="310"/>
      <c r="AH174" s="280"/>
      <c r="AI174" s="311"/>
      <c r="AJ174" s="217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 s="1" customFormat="1" ht="18" hidden="1" customHeight="1">
      <c r="A175" s="738"/>
      <c r="B175" s="706"/>
      <c r="C175" s="283"/>
      <c r="D175" s="69"/>
      <c r="E175" s="309"/>
      <c r="F175" s="217"/>
      <c r="G175" s="703"/>
      <c r="H175" s="418"/>
      <c r="I175" s="418"/>
      <c r="J175" s="425"/>
      <c r="K175" s="49"/>
      <c r="L175" s="703"/>
      <c r="M175" s="418"/>
      <c r="N175" s="418"/>
      <c r="O175" s="425"/>
      <c r="P175" s="49"/>
      <c r="Q175" s="703"/>
      <c r="R175" s="418"/>
      <c r="S175" s="418"/>
      <c r="T175" s="425"/>
      <c r="U175" s="49"/>
      <c r="V175" s="703"/>
      <c r="W175" s="418"/>
      <c r="X175" s="418"/>
      <c r="Y175" s="425"/>
      <c r="Z175" s="53"/>
      <c r="AA175" s="703"/>
      <c r="AB175" s="418"/>
      <c r="AC175" s="418"/>
      <c r="AD175" s="425"/>
      <c r="AE175" s="49"/>
      <c r="AF175" s="706"/>
      <c r="AG175" s="310"/>
      <c r="AH175" s="280"/>
      <c r="AI175" s="311"/>
      <c r="AJ175" s="217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 s="1" customFormat="1" ht="18" hidden="1" customHeight="1">
      <c r="A176" s="738"/>
      <c r="B176" s="706"/>
      <c r="C176" s="283"/>
      <c r="D176" s="69"/>
      <c r="E176" s="309"/>
      <c r="F176" s="217"/>
      <c r="G176" s="703"/>
      <c r="H176" s="418"/>
      <c r="I176" s="418"/>
      <c r="J176" s="425"/>
      <c r="K176" s="49"/>
      <c r="L176" s="703"/>
      <c r="M176" s="418"/>
      <c r="N176" s="418"/>
      <c r="O176" s="425"/>
      <c r="P176" s="49"/>
      <c r="Q176" s="703"/>
      <c r="R176" s="418"/>
      <c r="S176" s="418"/>
      <c r="T176" s="425"/>
      <c r="U176" s="49"/>
      <c r="V176" s="703"/>
      <c r="W176" s="418"/>
      <c r="X176" s="418"/>
      <c r="Y176" s="425"/>
      <c r="Z176" s="53"/>
      <c r="AA176" s="703"/>
      <c r="AB176" s="418"/>
      <c r="AC176" s="418"/>
      <c r="AD176" s="425"/>
      <c r="AE176" s="49"/>
      <c r="AF176" s="706"/>
      <c r="AG176" s="310"/>
      <c r="AH176" s="280"/>
      <c r="AI176" s="311"/>
      <c r="AJ176" s="217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 s="1" customFormat="1" ht="18" hidden="1" customHeight="1">
      <c r="A177" s="738"/>
      <c r="B177" s="706"/>
      <c r="C177" s="283"/>
      <c r="D177" s="69"/>
      <c r="E177" s="309"/>
      <c r="F177" s="217"/>
      <c r="G177" s="703"/>
      <c r="H177" s="418"/>
      <c r="I177" s="418"/>
      <c r="J177" s="425"/>
      <c r="K177" s="49"/>
      <c r="L177" s="703"/>
      <c r="M177" s="418"/>
      <c r="N177" s="418"/>
      <c r="O177" s="425"/>
      <c r="P177" s="49"/>
      <c r="Q177" s="703"/>
      <c r="R177" s="418"/>
      <c r="S177" s="418"/>
      <c r="T177" s="425"/>
      <c r="U177" s="49"/>
      <c r="V177" s="703"/>
      <c r="W177" s="418"/>
      <c r="X177" s="418"/>
      <c r="Y177" s="425"/>
      <c r="Z177" s="53"/>
      <c r="AA177" s="703"/>
      <c r="AB177" s="418"/>
      <c r="AC177" s="418"/>
      <c r="AD177" s="425"/>
      <c r="AE177" s="49"/>
      <c r="AF177" s="706"/>
      <c r="AG177" s="310"/>
      <c r="AH177" s="280"/>
      <c r="AI177" s="311"/>
      <c r="AJ177" s="21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 s="1" customFormat="1" ht="18" hidden="1" customHeight="1">
      <c r="A178" s="738"/>
      <c r="B178" s="706"/>
      <c r="C178" s="283"/>
      <c r="D178" s="69"/>
      <c r="E178" s="309"/>
      <c r="F178" s="217"/>
      <c r="G178" s="703"/>
      <c r="H178" s="418"/>
      <c r="I178" s="418"/>
      <c r="J178" s="425"/>
      <c r="K178" s="49"/>
      <c r="L178" s="703"/>
      <c r="M178" s="418"/>
      <c r="N178" s="418"/>
      <c r="O178" s="425"/>
      <c r="P178" s="49"/>
      <c r="Q178" s="703"/>
      <c r="R178" s="418"/>
      <c r="S178" s="418"/>
      <c r="T178" s="425"/>
      <c r="U178" s="49"/>
      <c r="V178" s="703"/>
      <c r="W178" s="418"/>
      <c r="X178" s="418"/>
      <c r="Y178" s="425"/>
      <c r="Z178" s="53"/>
      <c r="AA178" s="703"/>
      <c r="AB178" s="418"/>
      <c r="AC178" s="418"/>
      <c r="AD178" s="425"/>
      <c r="AE178" s="49"/>
      <c r="AF178" s="706"/>
      <c r="AG178" s="310"/>
      <c r="AH178" s="280"/>
      <c r="AI178" s="311"/>
      <c r="AJ178" s="217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 s="1" customFormat="1" ht="18" hidden="1" customHeight="1">
      <c r="A179" s="738"/>
      <c r="B179" s="706"/>
      <c r="C179" s="283"/>
      <c r="D179" s="69"/>
      <c r="E179" s="309"/>
      <c r="F179" s="217"/>
      <c r="G179" s="703"/>
      <c r="H179" s="418"/>
      <c r="I179" s="418"/>
      <c r="J179" s="425"/>
      <c r="K179" s="49"/>
      <c r="L179" s="703"/>
      <c r="M179" s="418"/>
      <c r="N179" s="418"/>
      <c r="O179" s="425"/>
      <c r="P179" s="49"/>
      <c r="Q179" s="703"/>
      <c r="R179" s="418"/>
      <c r="S179" s="418"/>
      <c r="T179" s="425"/>
      <c r="U179" s="49"/>
      <c r="V179" s="703"/>
      <c r="W179" s="418"/>
      <c r="X179" s="418"/>
      <c r="Y179" s="425"/>
      <c r="Z179" s="53"/>
      <c r="AA179" s="703"/>
      <c r="AB179" s="418"/>
      <c r="AC179" s="418"/>
      <c r="AD179" s="425"/>
      <c r="AE179" s="49"/>
      <c r="AF179" s="706"/>
      <c r="AG179" s="310"/>
      <c r="AH179" s="280"/>
      <c r="AI179" s="311"/>
      <c r="AJ179" s="217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 s="1" customFormat="1" ht="18" hidden="1" customHeight="1">
      <c r="A180" s="738"/>
      <c r="B180" s="706"/>
      <c r="C180" s="283"/>
      <c r="D180" s="69"/>
      <c r="E180" s="309"/>
      <c r="F180" s="217"/>
      <c r="G180" s="703"/>
      <c r="H180" s="418"/>
      <c r="I180" s="418"/>
      <c r="J180" s="425"/>
      <c r="K180" s="49"/>
      <c r="L180" s="703"/>
      <c r="M180" s="418"/>
      <c r="N180" s="418"/>
      <c r="O180" s="425"/>
      <c r="P180" s="49"/>
      <c r="Q180" s="703"/>
      <c r="R180" s="418"/>
      <c r="S180" s="418"/>
      <c r="T180" s="425"/>
      <c r="U180" s="49"/>
      <c r="V180" s="703"/>
      <c r="W180" s="418"/>
      <c r="X180" s="418"/>
      <c r="Y180" s="425"/>
      <c r="Z180" s="53"/>
      <c r="AA180" s="703"/>
      <c r="AB180" s="418"/>
      <c r="AC180" s="418"/>
      <c r="AD180" s="425"/>
      <c r="AE180" s="49"/>
      <c r="AF180" s="706"/>
      <c r="AG180" s="310"/>
      <c r="AH180" s="280"/>
      <c r="AI180" s="311"/>
      <c r="AJ180" s="217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 s="1" customFormat="1" ht="18" hidden="1" customHeight="1">
      <c r="A181" s="738"/>
      <c r="B181" s="706"/>
      <c r="C181" s="283"/>
      <c r="D181" s="69"/>
      <c r="E181" s="309"/>
      <c r="F181" s="217"/>
      <c r="G181" s="703"/>
      <c r="H181" s="418"/>
      <c r="I181" s="418"/>
      <c r="J181" s="425"/>
      <c r="K181" s="49"/>
      <c r="L181" s="703"/>
      <c r="M181" s="418"/>
      <c r="N181" s="418"/>
      <c r="O181" s="425"/>
      <c r="P181" s="49"/>
      <c r="Q181" s="703"/>
      <c r="R181" s="418"/>
      <c r="S181" s="418"/>
      <c r="T181" s="425"/>
      <c r="U181" s="49"/>
      <c r="V181" s="703"/>
      <c r="W181" s="418"/>
      <c r="X181" s="418"/>
      <c r="Y181" s="425"/>
      <c r="Z181" s="53"/>
      <c r="AA181" s="703"/>
      <c r="AB181" s="418"/>
      <c r="AC181" s="418"/>
      <c r="AD181" s="425"/>
      <c r="AE181" s="49"/>
      <c r="AF181" s="706"/>
      <c r="AG181" s="310"/>
      <c r="AH181" s="280"/>
      <c r="AI181" s="311"/>
      <c r="AJ181" s="217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 s="1" customFormat="1" ht="18" hidden="1" customHeight="1">
      <c r="A182" s="738"/>
      <c r="B182" s="706"/>
      <c r="C182" s="283"/>
      <c r="D182" s="69"/>
      <c r="E182" s="309"/>
      <c r="F182" s="217"/>
      <c r="G182" s="703"/>
      <c r="H182" s="418"/>
      <c r="I182" s="418"/>
      <c r="J182" s="425"/>
      <c r="K182" s="49"/>
      <c r="L182" s="703"/>
      <c r="M182" s="418"/>
      <c r="N182" s="418"/>
      <c r="O182" s="425"/>
      <c r="P182" s="49"/>
      <c r="Q182" s="703"/>
      <c r="R182" s="418"/>
      <c r="S182" s="418"/>
      <c r="T182" s="425"/>
      <c r="U182" s="49"/>
      <c r="V182" s="703"/>
      <c r="W182" s="418"/>
      <c r="X182" s="418"/>
      <c r="Y182" s="425"/>
      <c r="Z182" s="53"/>
      <c r="AA182" s="703"/>
      <c r="AB182" s="418"/>
      <c r="AC182" s="418"/>
      <c r="AD182" s="425"/>
      <c r="AE182" s="49"/>
      <c r="AF182" s="706"/>
      <c r="AG182" s="310"/>
      <c r="AH182" s="280"/>
      <c r="AI182" s="311"/>
      <c r="AJ182" s="217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 s="1" customFormat="1" ht="18" hidden="1" customHeight="1">
      <c r="A183" s="739"/>
      <c r="B183" s="707"/>
      <c r="C183" s="284"/>
      <c r="D183" s="71"/>
      <c r="E183" s="312"/>
      <c r="F183" s="218"/>
      <c r="G183" s="704"/>
      <c r="H183" s="418"/>
      <c r="I183" s="418"/>
      <c r="J183" s="425"/>
      <c r="K183" s="52"/>
      <c r="L183" s="704"/>
      <c r="M183" s="418"/>
      <c r="N183" s="418"/>
      <c r="O183" s="425"/>
      <c r="P183" s="49"/>
      <c r="Q183" s="704"/>
      <c r="R183" s="418"/>
      <c r="S183" s="418"/>
      <c r="T183" s="425"/>
      <c r="U183" s="52"/>
      <c r="V183" s="704"/>
      <c r="W183" s="418"/>
      <c r="X183" s="418"/>
      <c r="Y183" s="425"/>
      <c r="Z183" s="54"/>
      <c r="AA183" s="704"/>
      <c r="AB183" s="418"/>
      <c r="AC183" s="418"/>
      <c r="AD183" s="425"/>
      <c r="AE183" s="49"/>
      <c r="AF183" s="707"/>
      <c r="AG183" s="313"/>
      <c r="AH183" s="285"/>
      <c r="AI183" s="314"/>
      <c r="AJ183" s="218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 s="1" customFormat="1" ht="18" customHeight="1">
      <c r="A184" s="761" t="s">
        <v>23</v>
      </c>
      <c r="B184" s="705"/>
      <c r="C184" s="281"/>
      <c r="D184" s="282"/>
      <c r="E184" s="305"/>
      <c r="F184" s="317"/>
      <c r="G184" s="728" t="s">
        <v>102</v>
      </c>
      <c r="H184" s="410" t="s">
        <v>175</v>
      </c>
      <c r="I184" s="411"/>
      <c r="J184" s="473">
        <f>ROUND(70*J$2/1000,0)</f>
        <v>106</v>
      </c>
      <c r="K184" s="413" t="s">
        <v>38</v>
      </c>
      <c r="L184" s="728" t="s">
        <v>102</v>
      </c>
      <c r="M184" s="410" t="s">
        <v>175</v>
      </c>
      <c r="N184" s="411"/>
      <c r="O184" s="473">
        <f>ROUND(70*O$2/1000,0)</f>
        <v>106</v>
      </c>
      <c r="P184" s="413" t="s">
        <v>38</v>
      </c>
      <c r="Q184" s="728" t="s">
        <v>102</v>
      </c>
      <c r="R184" s="410" t="s">
        <v>175</v>
      </c>
      <c r="S184" s="411"/>
      <c r="T184" s="473">
        <f>ROUND(70*T$2/1000,0)</f>
        <v>106</v>
      </c>
      <c r="U184" s="413" t="s">
        <v>38</v>
      </c>
      <c r="V184" s="728" t="s">
        <v>102</v>
      </c>
      <c r="W184" s="410" t="s">
        <v>175</v>
      </c>
      <c r="X184" s="411" t="s">
        <v>90</v>
      </c>
      <c r="Y184" s="473">
        <f>ROUND(70*Y$2/1000,0)</f>
        <v>106</v>
      </c>
      <c r="Z184" s="413" t="s">
        <v>38</v>
      </c>
      <c r="AA184" s="728"/>
      <c r="AB184" s="410"/>
      <c r="AC184" s="411"/>
      <c r="AD184" s="473"/>
      <c r="AE184" s="413"/>
      <c r="AF184" s="705"/>
      <c r="AG184" s="307"/>
      <c r="AH184" s="279"/>
      <c r="AI184" s="308"/>
      <c r="AJ184" s="317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 s="1" customFormat="1" ht="18" customHeight="1">
      <c r="A185" s="762"/>
      <c r="B185" s="706"/>
      <c r="C185" s="283"/>
      <c r="D185" s="69"/>
      <c r="E185" s="309"/>
      <c r="F185" s="318"/>
      <c r="G185" s="729"/>
      <c r="H185" s="122" t="s">
        <v>68</v>
      </c>
      <c r="I185" s="58" t="s">
        <v>69</v>
      </c>
      <c r="J185" s="425">
        <v>1</v>
      </c>
      <c r="K185" s="49" t="s">
        <v>38</v>
      </c>
      <c r="L185" s="729"/>
      <c r="M185" s="122" t="s">
        <v>146</v>
      </c>
      <c r="N185" s="58" t="s">
        <v>73</v>
      </c>
      <c r="O185" s="425">
        <v>1</v>
      </c>
      <c r="P185" s="49" t="s">
        <v>38</v>
      </c>
      <c r="Q185" s="729"/>
      <c r="R185" s="122" t="s">
        <v>146</v>
      </c>
      <c r="S185" s="58" t="s">
        <v>73</v>
      </c>
      <c r="T185" s="425">
        <v>1</v>
      </c>
      <c r="U185" s="49" t="s">
        <v>38</v>
      </c>
      <c r="V185" s="729"/>
      <c r="W185" s="122" t="s">
        <v>68</v>
      </c>
      <c r="X185" s="58" t="s">
        <v>69</v>
      </c>
      <c r="Y185" s="425">
        <v>1</v>
      </c>
      <c r="Z185" s="49" t="s">
        <v>38</v>
      </c>
      <c r="AA185" s="729"/>
      <c r="AB185" s="122"/>
      <c r="AC185" s="58"/>
      <c r="AD185" s="425"/>
      <c r="AE185" s="49"/>
      <c r="AF185" s="706"/>
      <c r="AG185" s="310"/>
      <c r="AH185" s="280"/>
      <c r="AI185" s="311"/>
      <c r="AJ185" s="318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 s="1" customFormat="1" ht="18" customHeight="1">
      <c r="A186" s="762"/>
      <c r="B186" s="706"/>
      <c r="C186" s="283"/>
      <c r="D186" s="69"/>
      <c r="E186" s="309"/>
      <c r="F186" s="318"/>
      <c r="G186" s="729"/>
      <c r="H186" s="57" t="s">
        <v>103</v>
      </c>
      <c r="I186" s="100"/>
      <c r="J186" s="425">
        <v>0.3</v>
      </c>
      <c r="K186" s="49" t="s">
        <v>38</v>
      </c>
      <c r="L186" s="729"/>
      <c r="M186" s="57"/>
      <c r="N186" s="100"/>
      <c r="O186" s="425"/>
      <c r="P186" s="49"/>
      <c r="Q186" s="729"/>
      <c r="R186" s="57"/>
      <c r="S186" s="100"/>
      <c r="T186" s="425"/>
      <c r="U186" s="49"/>
      <c r="V186" s="729"/>
      <c r="W186" s="57"/>
      <c r="X186" s="100"/>
      <c r="Y186" s="425"/>
      <c r="Z186" s="49"/>
      <c r="AA186" s="729"/>
      <c r="AB186" s="57"/>
      <c r="AC186" s="100"/>
      <c r="AD186" s="425"/>
      <c r="AE186" s="49"/>
      <c r="AF186" s="706"/>
      <c r="AG186" s="310"/>
      <c r="AH186" s="280"/>
      <c r="AI186" s="311"/>
      <c r="AJ186" s="318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 s="1" customFormat="1" ht="18" customHeight="1">
      <c r="A187" s="762"/>
      <c r="B187" s="706"/>
      <c r="C187" s="283"/>
      <c r="D187" s="69"/>
      <c r="E187" s="309"/>
      <c r="F187" s="318"/>
      <c r="G187" s="729"/>
      <c r="H187" s="436"/>
      <c r="I187" s="448"/>
      <c r="J187" s="425"/>
      <c r="K187" s="49"/>
      <c r="L187" s="729"/>
      <c r="M187" s="437"/>
      <c r="N187" s="419"/>
      <c r="O187" s="425"/>
      <c r="P187" s="49"/>
      <c r="Q187" s="729"/>
      <c r="R187" s="437"/>
      <c r="S187" s="419"/>
      <c r="T187" s="425"/>
      <c r="U187" s="49"/>
      <c r="V187" s="729"/>
      <c r="W187" s="437"/>
      <c r="X187" s="419"/>
      <c r="Y187" s="425"/>
      <c r="Z187" s="49"/>
      <c r="AA187" s="729"/>
      <c r="AB187" s="57"/>
      <c r="AC187" s="100"/>
      <c r="AD187" s="425"/>
      <c r="AE187" s="49"/>
      <c r="AF187" s="706"/>
      <c r="AG187" s="310"/>
      <c r="AH187" s="280"/>
      <c r="AI187" s="311"/>
      <c r="AJ187" s="318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 s="1" customFormat="1" ht="16.899999999999999" customHeight="1" thickBot="1">
      <c r="A188" s="762"/>
      <c r="B188" s="706"/>
      <c r="C188" s="283"/>
      <c r="D188" s="69"/>
      <c r="E188" s="309"/>
      <c r="F188" s="318"/>
      <c r="G188" s="729"/>
      <c r="H188" s="437"/>
      <c r="I188" s="419"/>
      <c r="J188" s="425"/>
      <c r="K188" s="49"/>
      <c r="L188" s="729"/>
      <c r="M188" s="437"/>
      <c r="N188" s="419"/>
      <c r="O188" s="438"/>
      <c r="P188" s="49"/>
      <c r="Q188" s="729"/>
      <c r="R188" s="437"/>
      <c r="S188" s="419"/>
      <c r="T188" s="425"/>
      <c r="U188" s="49"/>
      <c r="V188" s="729"/>
      <c r="W188" s="437"/>
      <c r="X188" s="419"/>
      <c r="Y188" s="425"/>
      <c r="Z188" s="49"/>
      <c r="AA188" s="729"/>
      <c r="AB188" s="437"/>
      <c r="AC188" s="419"/>
      <c r="AD188" s="425"/>
      <c r="AE188" s="49"/>
      <c r="AF188" s="706"/>
      <c r="AG188" s="310"/>
      <c r="AH188" s="280"/>
      <c r="AI188" s="311"/>
      <c r="AJ188" s="31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 s="1" customFormat="1" ht="18" hidden="1" customHeight="1">
      <c r="A189" s="762"/>
      <c r="B189" s="706"/>
      <c r="C189" s="283"/>
      <c r="D189" s="69"/>
      <c r="E189" s="309"/>
      <c r="F189" s="217"/>
      <c r="G189" s="729"/>
      <c r="H189" s="429"/>
      <c r="I189" s="419"/>
      <c r="J189" s="425"/>
      <c r="K189" s="49"/>
      <c r="L189" s="729"/>
      <c r="M189" s="429"/>
      <c r="N189" s="419"/>
      <c r="O189" s="425"/>
      <c r="P189" s="49"/>
      <c r="Q189" s="729"/>
      <c r="R189" s="429"/>
      <c r="S189" s="419"/>
      <c r="T189" s="425"/>
      <c r="U189" s="49"/>
      <c r="V189" s="729"/>
      <c r="W189" s="429"/>
      <c r="X189" s="419"/>
      <c r="Y189" s="425"/>
      <c r="Z189" s="49"/>
      <c r="AA189" s="729"/>
      <c r="AB189" s="429"/>
      <c r="AC189" s="419"/>
      <c r="AD189" s="425"/>
      <c r="AE189" s="49"/>
      <c r="AF189" s="706"/>
      <c r="AG189" s="310"/>
      <c r="AH189" s="280"/>
      <c r="AI189" s="311"/>
      <c r="AJ189" s="217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 s="1" customFormat="1" ht="18" hidden="1" customHeight="1" thickBot="1">
      <c r="A190" s="762"/>
      <c r="B190" s="706"/>
      <c r="C190" s="283"/>
      <c r="D190" s="69"/>
      <c r="E190" s="309"/>
      <c r="F190" s="217"/>
      <c r="G190" s="729"/>
      <c r="H190" s="429"/>
      <c r="I190" s="419"/>
      <c r="J190" s="425"/>
      <c r="K190" s="49"/>
      <c r="L190" s="729"/>
      <c r="M190" s="429"/>
      <c r="N190" s="419"/>
      <c r="O190" s="425"/>
      <c r="P190" s="49"/>
      <c r="Q190" s="729"/>
      <c r="R190" s="429"/>
      <c r="S190" s="419"/>
      <c r="T190" s="425"/>
      <c r="U190" s="49"/>
      <c r="V190" s="729"/>
      <c r="W190" s="429"/>
      <c r="X190" s="419"/>
      <c r="Y190" s="425"/>
      <c r="Z190" s="49"/>
      <c r="AA190" s="729"/>
      <c r="AB190" s="429"/>
      <c r="AC190" s="419"/>
      <c r="AD190" s="425"/>
      <c r="AE190" s="49"/>
      <c r="AF190" s="706"/>
      <c r="AG190" s="310"/>
      <c r="AH190" s="280"/>
      <c r="AI190" s="311"/>
      <c r="AJ190" s="217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 s="1" customFormat="1" ht="18" hidden="1" customHeight="1">
      <c r="A191" s="762"/>
      <c r="B191" s="706"/>
      <c r="C191" s="283"/>
      <c r="D191" s="69"/>
      <c r="E191" s="309"/>
      <c r="F191" s="217"/>
      <c r="G191" s="729"/>
      <c r="H191" s="414"/>
      <c r="I191" s="415"/>
      <c r="J191" s="425"/>
      <c r="K191" s="49"/>
      <c r="L191" s="729"/>
      <c r="M191" s="414"/>
      <c r="N191" s="415"/>
      <c r="O191" s="425"/>
      <c r="P191" s="49"/>
      <c r="Q191" s="729"/>
      <c r="R191" s="414"/>
      <c r="S191" s="415"/>
      <c r="T191" s="425"/>
      <c r="U191" s="49"/>
      <c r="V191" s="729"/>
      <c r="W191" s="414"/>
      <c r="X191" s="415"/>
      <c r="Y191" s="425"/>
      <c r="Z191" s="49"/>
      <c r="AA191" s="729"/>
      <c r="AB191" s="414"/>
      <c r="AC191" s="415"/>
      <c r="AD191" s="425"/>
      <c r="AE191" s="49"/>
      <c r="AF191" s="706"/>
      <c r="AG191" s="310"/>
      <c r="AH191" s="280"/>
      <c r="AI191" s="311"/>
      <c r="AJ191" s="217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 s="1" customFormat="1" ht="18" hidden="1" customHeight="1">
      <c r="A192" s="762"/>
      <c r="B192" s="706"/>
      <c r="C192" s="283"/>
      <c r="D192" s="69"/>
      <c r="E192" s="309"/>
      <c r="F192" s="217"/>
      <c r="G192" s="729"/>
      <c r="H192" s="122"/>
      <c r="I192" s="131"/>
      <c r="J192" s="131"/>
      <c r="K192" s="49"/>
      <c r="L192" s="729"/>
      <c r="M192" s="122"/>
      <c r="N192" s="131"/>
      <c r="O192" s="131"/>
      <c r="P192" s="49"/>
      <c r="Q192" s="729"/>
      <c r="R192" s="122"/>
      <c r="S192" s="131"/>
      <c r="T192" s="131"/>
      <c r="U192" s="49"/>
      <c r="V192" s="729"/>
      <c r="W192" s="122"/>
      <c r="X192" s="131"/>
      <c r="Y192" s="131"/>
      <c r="Z192" s="49"/>
      <c r="AA192" s="729"/>
      <c r="AB192" s="122"/>
      <c r="AC192" s="131"/>
      <c r="AD192" s="131"/>
      <c r="AE192" s="49"/>
      <c r="AF192" s="706"/>
      <c r="AG192" s="310"/>
      <c r="AH192" s="280"/>
      <c r="AI192" s="311"/>
      <c r="AJ192" s="217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 s="1" customFormat="1" ht="18" hidden="1" customHeight="1">
      <c r="A193" s="762"/>
      <c r="B193" s="706"/>
      <c r="C193" s="283"/>
      <c r="D193" s="69"/>
      <c r="E193" s="309"/>
      <c r="F193" s="217"/>
      <c r="G193" s="729"/>
      <c r="H193" s="122"/>
      <c r="I193" s="131"/>
      <c r="J193" s="131"/>
      <c r="K193" s="49"/>
      <c r="L193" s="729"/>
      <c r="M193" s="122"/>
      <c r="N193" s="131"/>
      <c r="O193" s="131"/>
      <c r="P193" s="49"/>
      <c r="Q193" s="729"/>
      <c r="R193" s="122"/>
      <c r="S193" s="131"/>
      <c r="T193" s="131"/>
      <c r="U193" s="49"/>
      <c r="V193" s="729"/>
      <c r="W193" s="122"/>
      <c r="X193" s="131"/>
      <c r="Y193" s="131"/>
      <c r="Z193" s="49"/>
      <c r="AA193" s="729"/>
      <c r="AB193" s="122"/>
      <c r="AC193" s="131"/>
      <c r="AD193" s="131"/>
      <c r="AE193" s="49"/>
      <c r="AF193" s="706"/>
      <c r="AG193" s="310"/>
      <c r="AH193" s="280"/>
      <c r="AI193" s="311"/>
      <c r="AJ193" s="217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 s="1" customFormat="1" ht="18" hidden="1" customHeight="1">
      <c r="A194" s="762"/>
      <c r="B194" s="706"/>
      <c r="C194" s="283"/>
      <c r="D194" s="69"/>
      <c r="E194" s="309"/>
      <c r="F194" s="217"/>
      <c r="G194" s="729"/>
      <c r="H194" s="122"/>
      <c r="I194" s="131"/>
      <c r="J194" s="131"/>
      <c r="K194" s="49"/>
      <c r="L194" s="729"/>
      <c r="M194" s="122"/>
      <c r="N194" s="131"/>
      <c r="O194" s="131"/>
      <c r="P194" s="49"/>
      <c r="Q194" s="729"/>
      <c r="R194" s="122"/>
      <c r="S194" s="131"/>
      <c r="T194" s="131"/>
      <c r="U194" s="49"/>
      <c r="V194" s="729"/>
      <c r="W194" s="122"/>
      <c r="X194" s="131"/>
      <c r="Y194" s="131"/>
      <c r="Z194" s="49"/>
      <c r="AA194" s="729"/>
      <c r="AB194" s="122"/>
      <c r="AC194" s="131"/>
      <c r="AD194" s="131"/>
      <c r="AE194" s="49"/>
      <c r="AF194" s="706"/>
      <c r="AG194" s="310"/>
      <c r="AH194" s="280"/>
      <c r="AI194" s="311"/>
      <c r="AJ194" s="217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 s="1" customFormat="1" ht="18" hidden="1" customHeight="1">
      <c r="A195" s="762"/>
      <c r="B195" s="706"/>
      <c r="C195" s="283"/>
      <c r="D195" s="69"/>
      <c r="E195" s="309"/>
      <c r="F195" s="217"/>
      <c r="G195" s="729"/>
      <c r="H195" s="122"/>
      <c r="I195" s="131"/>
      <c r="J195" s="131"/>
      <c r="K195" s="49"/>
      <c r="L195" s="729"/>
      <c r="M195" s="122"/>
      <c r="N195" s="131"/>
      <c r="O195" s="131"/>
      <c r="P195" s="49"/>
      <c r="Q195" s="729"/>
      <c r="R195" s="122"/>
      <c r="S195" s="131"/>
      <c r="T195" s="131"/>
      <c r="U195" s="49"/>
      <c r="V195" s="729"/>
      <c r="W195" s="122"/>
      <c r="X195" s="131"/>
      <c r="Y195" s="131"/>
      <c r="Z195" s="49"/>
      <c r="AA195" s="729"/>
      <c r="AB195" s="122"/>
      <c r="AC195" s="131"/>
      <c r="AD195" s="131"/>
      <c r="AE195" s="49"/>
      <c r="AF195" s="706"/>
      <c r="AG195" s="310"/>
      <c r="AH195" s="280"/>
      <c r="AI195" s="311"/>
      <c r="AJ195" s="217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 s="1" customFormat="1" ht="18" hidden="1" customHeight="1">
      <c r="A196" s="762"/>
      <c r="B196" s="706"/>
      <c r="C196" s="283"/>
      <c r="D196" s="69"/>
      <c r="E196" s="309"/>
      <c r="F196" s="217"/>
      <c r="G196" s="729"/>
      <c r="H196" s="122"/>
      <c r="I196" s="131"/>
      <c r="J196" s="131"/>
      <c r="K196" s="49"/>
      <c r="L196" s="729"/>
      <c r="M196" s="122"/>
      <c r="N196" s="131"/>
      <c r="O196" s="131"/>
      <c r="P196" s="49"/>
      <c r="Q196" s="729"/>
      <c r="R196" s="122"/>
      <c r="S196" s="131"/>
      <c r="T196" s="131"/>
      <c r="U196" s="49"/>
      <c r="V196" s="729"/>
      <c r="W196" s="122"/>
      <c r="X196" s="131"/>
      <c r="Y196" s="131"/>
      <c r="Z196" s="49"/>
      <c r="AA196" s="729"/>
      <c r="AB196" s="122"/>
      <c r="AC196" s="131"/>
      <c r="AD196" s="131"/>
      <c r="AE196" s="49"/>
      <c r="AF196" s="706"/>
      <c r="AG196" s="310"/>
      <c r="AH196" s="280"/>
      <c r="AI196" s="311"/>
      <c r="AJ196" s="217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 s="1" customFormat="1" ht="18" hidden="1" customHeight="1">
      <c r="A197" s="762"/>
      <c r="B197" s="706"/>
      <c r="C197" s="283"/>
      <c r="D197" s="69"/>
      <c r="E197" s="309"/>
      <c r="F197" s="217"/>
      <c r="G197" s="729"/>
      <c r="H197" s="122"/>
      <c r="I197" s="131"/>
      <c r="J197" s="131"/>
      <c r="K197" s="49"/>
      <c r="L197" s="729"/>
      <c r="M197" s="122"/>
      <c r="N197" s="131"/>
      <c r="O197" s="131"/>
      <c r="P197" s="49"/>
      <c r="Q197" s="729"/>
      <c r="R197" s="122"/>
      <c r="S197" s="131"/>
      <c r="T197" s="131"/>
      <c r="U197" s="49"/>
      <c r="V197" s="729"/>
      <c r="W197" s="122"/>
      <c r="X197" s="131"/>
      <c r="Y197" s="131"/>
      <c r="Z197" s="49"/>
      <c r="AA197" s="729"/>
      <c r="AB197" s="122"/>
      <c r="AC197" s="131"/>
      <c r="AD197" s="131"/>
      <c r="AE197" s="49"/>
      <c r="AF197" s="706"/>
      <c r="AG197" s="310"/>
      <c r="AH197" s="280"/>
      <c r="AI197" s="311"/>
      <c r="AJ197" s="21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 s="1" customFormat="1" ht="18" hidden="1" customHeight="1">
      <c r="A198" s="763"/>
      <c r="B198" s="707"/>
      <c r="C198" s="284"/>
      <c r="D198" s="71"/>
      <c r="E198" s="312"/>
      <c r="F198" s="218"/>
      <c r="G198" s="730"/>
      <c r="H198" s="122"/>
      <c r="I198" s="131"/>
      <c r="J198" s="131"/>
      <c r="K198" s="49"/>
      <c r="L198" s="730"/>
      <c r="M198" s="122"/>
      <c r="N198" s="131"/>
      <c r="O198" s="131"/>
      <c r="P198" s="49"/>
      <c r="Q198" s="730"/>
      <c r="R198" s="122"/>
      <c r="S198" s="131"/>
      <c r="T198" s="131"/>
      <c r="U198" s="49"/>
      <c r="V198" s="730"/>
      <c r="W198" s="122"/>
      <c r="X198" s="131"/>
      <c r="Y198" s="131"/>
      <c r="Z198" s="49"/>
      <c r="AA198" s="730"/>
      <c r="AB198" s="122"/>
      <c r="AC198" s="131"/>
      <c r="AD198" s="131"/>
      <c r="AE198" s="49"/>
      <c r="AF198" s="707"/>
      <c r="AG198" s="313"/>
      <c r="AH198" s="285"/>
      <c r="AI198" s="314"/>
      <c r="AJ198" s="21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 s="1" customFormat="1" ht="18" customHeight="1">
      <c r="A199" s="761" t="s">
        <v>104</v>
      </c>
      <c r="B199" s="705"/>
      <c r="C199" s="281"/>
      <c r="D199" s="282"/>
      <c r="E199" s="305"/>
      <c r="F199" s="306"/>
      <c r="G199" s="728" t="s">
        <v>230</v>
      </c>
      <c r="H199" s="449" t="s">
        <v>157</v>
      </c>
      <c r="I199" s="411"/>
      <c r="J199" s="439">
        <f>ROUND(22.3*J$2/1000,0)</f>
        <v>34</v>
      </c>
      <c r="K199" s="413" t="s">
        <v>38</v>
      </c>
      <c r="L199" s="753" t="s">
        <v>291</v>
      </c>
      <c r="M199" s="603" t="s">
        <v>289</v>
      </c>
      <c r="N199" s="604" t="s">
        <v>290</v>
      </c>
      <c r="O199" s="608">
        <f>MROUND(27*O$2/1000,3)</f>
        <v>42</v>
      </c>
      <c r="P199" s="605" t="s">
        <v>38</v>
      </c>
      <c r="Q199" s="713" t="s">
        <v>137</v>
      </c>
      <c r="R199" s="557" t="s">
        <v>123</v>
      </c>
      <c r="S199" s="558"/>
      <c r="T199" s="577">
        <f>MROUND(14.63*T$2/1000,1.2)</f>
        <v>21.599999999999998</v>
      </c>
      <c r="U199" s="560" t="s">
        <v>38</v>
      </c>
      <c r="V199" s="713" t="s">
        <v>233</v>
      </c>
      <c r="W199" s="557" t="s">
        <v>44</v>
      </c>
      <c r="X199" s="558"/>
      <c r="Y199" s="559">
        <f>ROUND(10*Y$2/1000,0)</f>
        <v>15</v>
      </c>
      <c r="Z199" s="560" t="s">
        <v>38</v>
      </c>
      <c r="AA199" s="728"/>
      <c r="AB199" s="449"/>
      <c r="AC199" s="411"/>
      <c r="AD199" s="439"/>
      <c r="AE199" s="413"/>
      <c r="AF199" s="716"/>
      <c r="AG199" s="85"/>
      <c r="AH199" s="65"/>
      <c r="AI199" s="214"/>
      <c r="AJ199" s="188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 s="1" customFormat="1" ht="18" customHeight="1">
      <c r="A200" s="762"/>
      <c r="B200" s="706"/>
      <c r="C200" s="283"/>
      <c r="D200" s="69"/>
      <c r="E200" s="309"/>
      <c r="F200" s="217"/>
      <c r="G200" s="729"/>
      <c r="H200" s="436" t="s">
        <v>228</v>
      </c>
      <c r="I200" s="419"/>
      <c r="J200" s="91">
        <v>12</v>
      </c>
      <c r="K200" s="49" t="s">
        <v>45</v>
      </c>
      <c r="L200" s="754"/>
      <c r="M200" s="606" t="s">
        <v>156</v>
      </c>
      <c r="N200" s="607"/>
      <c r="O200" s="608">
        <f>ROUND(16.6*O$2/1000,0)</f>
        <v>25</v>
      </c>
      <c r="P200" s="609" t="s">
        <v>38</v>
      </c>
      <c r="Q200" s="714"/>
      <c r="R200" s="561" t="s">
        <v>133</v>
      </c>
      <c r="S200" s="562"/>
      <c r="T200" s="565">
        <f>ROUND(9*T$2/1000,0)</f>
        <v>14</v>
      </c>
      <c r="U200" s="564" t="s">
        <v>38</v>
      </c>
      <c r="V200" s="714"/>
      <c r="W200" s="561" t="s">
        <v>231</v>
      </c>
      <c r="X200" s="562" t="s">
        <v>232</v>
      </c>
      <c r="Y200" s="563">
        <v>1</v>
      </c>
      <c r="Z200" s="564" t="s">
        <v>38</v>
      </c>
      <c r="AA200" s="729"/>
      <c r="AB200" s="436"/>
      <c r="AC200" s="419"/>
      <c r="AD200" s="425"/>
      <c r="AE200" s="49"/>
      <c r="AF200" s="717"/>
      <c r="AG200" s="93"/>
      <c r="AH200" s="94"/>
      <c r="AI200" s="213"/>
      <c r="AJ200" s="217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 s="1" customFormat="1" ht="18" customHeight="1">
      <c r="A201" s="762"/>
      <c r="B201" s="706"/>
      <c r="C201" s="283"/>
      <c r="D201" s="69"/>
      <c r="E201" s="309"/>
      <c r="F201" s="217"/>
      <c r="G201" s="729"/>
      <c r="H201" s="436" t="s">
        <v>229</v>
      </c>
      <c r="I201" s="419"/>
      <c r="J201" s="91">
        <v>0.6</v>
      </c>
      <c r="K201" s="49" t="s">
        <v>38</v>
      </c>
      <c r="L201" s="754"/>
      <c r="M201" s="606" t="s">
        <v>66</v>
      </c>
      <c r="N201" s="607"/>
      <c r="O201" s="608">
        <f>ROUND(20*O$2/1000,0)</f>
        <v>30</v>
      </c>
      <c r="P201" s="609" t="s">
        <v>38</v>
      </c>
      <c r="Q201" s="714"/>
      <c r="R201" s="561" t="s">
        <v>158</v>
      </c>
      <c r="S201" s="562"/>
      <c r="T201" s="565">
        <f>ROUND(5*T$2/1000,0)</f>
        <v>8</v>
      </c>
      <c r="U201" s="564" t="s">
        <v>38</v>
      </c>
      <c r="V201" s="714"/>
      <c r="W201" s="561" t="s">
        <v>234</v>
      </c>
      <c r="X201" s="562"/>
      <c r="Y201" s="563">
        <f>ROUND(27*Y$2/1000,0)</f>
        <v>41</v>
      </c>
      <c r="Z201" s="564" t="s">
        <v>38</v>
      </c>
      <c r="AA201" s="729"/>
      <c r="AB201" s="436"/>
      <c r="AC201" s="419"/>
      <c r="AD201" s="425"/>
      <c r="AE201" s="49"/>
      <c r="AF201" s="717"/>
      <c r="AG201" s="93"/>
      <c r="AH201" s="94"/>
      <c r="AI201" s="213"/>
      <c r="AJ201" s="217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 s="1" customFormat="1" ht="18" customHeight="1">
      <c r="A202" s="762"/>
      <c r="B202" s="706"/>
      <c r="C202" s="283"/>
      <c r="D202" s="69"/>
      <c r="E202" s="309"/>
      <c r="F202" s="217"/>
      <c r="G202" s="729"/>
      <c r="H202" s="436" t="s">
        <v>133</v>
      </c>
      <c r="I202" s="419"/>
      <c r="J202" s="425">
        <v>16</v>
      </c>
      <c r="K202" s="49" t="s">
        <v>38</v>
      </c>
      <c r="L202" s="754"/>
      <c r="M202" s="611"/>
      <c r="N202" s="607"/>
      <c r="O202" s="608"/>
      <c r="P202" s="609"/>
      <c r="Q202" s="714"/>
      <c r="R202" s="561" t="s">
        <v>132</v>
      </c>
      <c r="S202" s="562"/>
      <c r="T202" s="565">
        <f>ROUND(4*T$2/1000,0)</f>
        <v>6</v>
      </c>
      <c r="U202" s="564" t="s">
        <v>38</v>
      </c>
      <c r="V202" s="714"/>
      <c r="W202" s="566" t="s">
        <v>182</v>
      </c>
      <c r="X202" s="562" t="s">
        <v>70</v>
      </c>
      <c r="Y202" s="565">
        <f>ROUND(17.5*Y$2/1000,0)</f>
        <v>27</v>
      </c>
      <c r="Z202" s="564" t="s">
        <v>38</v>
      </c>
      <c r="AA202" s="729"/>
      <c r="AB202" s="436"/>
      <c r="AC202" s="419"/>
      <c r="AD202" s="425"/>
      <c r="AE202" s="49"/>
      <c r="AF202" s="717"/>
      <c r="AG202" s="93"/>
      <c r="AH202" s="94"/>
      <c r="AI202" s="213"/>
      <c r="AJ202" s="217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 s="1" customFormat="1" ht="18" customHeight="1">
      <c r="A203" s="762"/>
      <c r="B203" s="706"/>
      <c r="C203" s="283"/>
      <c r="D203" s="69"/>
      <c r="E203" s="309"/>
      <c r="F203" s="217"/>
      <c r="G203" s="729"/>
      <c r="H203" s="429" t="s">
        <v>41</v>
      </c>
      <c r="I203" s="419"/>
      <c r="J203" s="425">
        <f>ROUND(29*J$2/1000,0)</f>
        <v>44</v>
      </c>
      <c r="K203" s="49" t="s">
        <v>38</v>
      </c>
      <c r="L203" s="754"/>
      <c r="M203" s="606"/>
      <c r="N203" s="607"/>
      <c r="O203" s="610"/>
      <c r="P203" s="609"/>
      <c r="Q203" s="714"/>
      <c r="R203" s="561" t="s">
        <v>67</v>
      </c>
      <c r="S203" s="562"/>
      <c r="T203" s="565">
        <f>ROUND(3*T$2/1000,0)</f>
        <v>5</v>
      </c>
      <c r="U203" s="564" t="s">
        <v>38</v>
      </c>
      <c r="V203" s="714"/>
      <c r="W203" s="561" t="s">
        <v>65</v>
      </c>
      <c r="X203" s="562"/>
      <c r="Y203" s="565">
        <v>1</v>
      </c>
      <c r="Z203" s="564" t="s">
        <v>45</v>
      </c>
      <c r="AA203" s="729"/>
      <c r="AB203" s="436"/>
      <c r="AC203" s="419"/>
      <c r="AD203" s="425"/>
      <c r="AE203" s="49"/>
      <c r="AF203" s="717"/>
      <c r="AG203" s="93"/>
      <c r="AH203" s="94"/>
      <c r="AI203" s="213"/>
      <c r="AJ203" s="217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 s="1" customFormat="1" ht="18" customHeight="1">
      <c r="A204" s="762"/>
      <c r="B204" s="706"/>
      <c r="C204" s="283"/>
      <c r="D204" s="69"/>
      <c r="E204" s="309"/>
      <c r="F204" s="217"/>
      <c r="G204" s="729"/>
      <c r="H204" s="437"/>
      <c r="I204" s="419"/>
      <c r="J204" s="425"/>
      <c r="K204" s="49"/>
      <c r="L204" s="754"/>
      <c r="M204" s="606"/>
      <c r="N204" s="607"/>
      <c r="O204" s="610"/>
      <c r="P204" s="609"/>
      <c r="Q204" s="714"/>
      <c r="R204" s="561" t="s">
        <v>75</v>
      </c>
      <c r="S204" s="562"/>
      <c r="T204" s="565">
        <f>ROUND(15*T$2/1000,0)</f>
        <v>23</v>
      </c>
      <c r="U204" s="564" t="s">
        <v>38</v>
      </c>
      <c r="V204" s="714"/>
      <c r="W204" s="569"/>
      <c r="X204" s="562"/>
      <c r="Y204" s="565"/>
      <c r="Z204" s="564"/>
      <c r="AA204" s="729"/>
      <c r="AB204" s="436"/>
      <c r="AC204" s="419"/>
      <c r="AD204" s="425"/>
      <c r="AE204" s="49"/>
      <c r="AF204" s="717"/>
      <c r="AG204" s="93"/>
      <c r="AH204" s="94"/>
      <c r="AI204" s="213"/>
      <c r="AJ204" s="217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 s="1" customFormat="1" ht="18" customHeight="1">
      <c r="A205" s="762"/>
      <c r="B205" s="706"/>
      <c r="C205" s="283"/>
      <c r="D205" s="69"/>
      <c r="E205" s="309"/>
      <c r="F205" s="217"/>
      <c r="G205" s="729"/>
      <c r="H205" s="437"/>
      <c r="I205" s="419"/>
      <c r="J205" s="425"/>
      <c r="K205" s="49"/>
      <c r="L205" s="754"/>
      <c r="M205" s="612"/>
      <c r="N205" s="607"/>
      <c r="O205" s="610"/>
      <c r="P205" s="609"/>
      <c r="Q205" s="714"/>
      <c r="R205" s="561"/>
      <c r="S205" s="562"/>
      <c r="T205" s="565"/>
      <c r="U205" s="564"/>
      <c r="V205" s="714"/>
      <c r="W205" s="569"/>
      <c r="X205" s="562"/>
      <c r="Y205" s="565"/>
      <c r="Z205" s="564"/>
      <c r="AA205" s="729"/>
      <c r="AB205" s="436"/>
      <c r="AC205" s="419"/>
      <c r="AD205" s="425"/>
      <c r="AE205" s="49"/>
      <c r="AF205" s="717"/>
      <c r="AG205" s="93"/>
      <c r="AH205" s="94"/>
      <c r="AI205" s="213"/>
      <c r="AJ205" s="217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 s="1" customFormat="1" ht="18" customHeight="1" thickBot="1">
      <c r="A206" s="762"/>
      <c r="B206" s="706"/>
      <c r="C206" s="283"/>
      <c r="D206" s="69"/>
      <c r="E206" s="309"/>
      <c r="F206" s="217"/>
      <c r="G206" s="729"/>
      <c r="H206" s="450"/>
      <c r="I206" s="415"/>
      <c r="J206" s="425"/>
      <c r="K206" s="49"/>
      <c r="L206" s="754"/>
      <c r="M206" s="613"/>
      <c r="N206" s="614"/>
      <c r="O206" s="610"/>
      <c r="P206" s="609"/>
      <c r="Q206" s="714"/>
      <c r="R206" s="578"/>
      <c r="S206" s="579"/>
      <c r="T206" s="565"/>
      <c r="U206" s="564"/>
      <c r="V206" s="714"/>
      <c r="W206" s="588"/>
      <c r="X206" s="579"/>
      <c r="Y206" s="565"/>
      <c r="Z206" s="564"/>
      <c r="AA206" s="729"/>
      <c r="AB206" s="474"/>
      <c r="AC206" s="415"/>
      <c r="AD206" s="425"/>
      <c r="AE206" s="49"/>
      <c r="AF206" s="717"/>
      <c r="AG206" s="96"/>
      <c r="AH206" s="95"/>
      <c r="AI206" s="213"/>
      <c r="AJ206" s="217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 s="1" customFormat="1" ht="18" hidden="1" customHeight="1">
      <c r="A207" s="762"/>
      <c r="B207" s="706"/>
      <c r="C207" s="283"/>
      <c r="D207" s="69"/>
      <c r="E207" s="309"/>
      <c r="F207" s="217"/>
      <c r="G207" s="729"/>
      <c r="H207" s="453"/>
      <c r="I207" s="454"/>
      <c r="J207" s="455"/>
      <c r="K207" s="456"/>
      <c r="L207" s="754"/>
      <c r="M207" s="615"/>
      <c r="N207" s="615"/>
      <c r="O207" s="616"/>
      <c r="P207" s="617"/>
      <c r="Q207" s="714"/>
      <c r="R207" s="580"/>
      <c r="S207" s="581"/>
      <c r="T207" s="582"/>
      <c r="U207" s="583"/>
      <c r="V207" s="714"/>
      <c r="W207" s="567"/>
      <c r="X207" s="570"/>
      <c r="Y207" s="589"/>
      <c r="Z207" s="590"/>
      <c r="AA207" s="729"/>
      <c r="AB207" s="453"/>
      <c r="AC207" s="454"/>
      <c r="AD207" s="455"/>
      <c r="AE207" s="456"/>
      <c r="AF207" s="717"/>
      <c r="AG207" s="93"/>
      <c r="AH207" s="94"/>
      <c r="AI207" s="219"/>
      <c r="AJ207" s="21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 s="1" customFormat="1" ht="18" hidden="1" customHeight="1">
      <c r="A208" s="762"/>
      <c r="B208" s="706"/>
      <c r="C208" s="283"/>
      <c r="D208" s="69"/>
      <c r="E208" s="309"/>
      <c r="F208" s="217"/>
      <c r="G208" s="729"/>
      <c r="H208" s="453"/>
      <c r="I208" s="454"/>
      <c r="J208" s="455"/>
      <c r="K208" s="456"/>
      <c r="L208" s="754"/>
      <c r="M208" s="615"/>
      <c r="N208" s="615"/>
      <c r="O208" s="616"/>
      <c r="P208" s="617"/>
      <c r="Q208" s="714"/>
      <c r="R208" s="580"/>
      <c r="S208" s="581"/>
      <c r="T208" s="582"/>
      <c r="U208" s="583"/>
      <c r="V208" s="714"/>
      <c r="W208" s="567"/>
      <c r="X208" s="570"/>
      <c r="Y208" s="589"/>
      <c r="Z208" s="590"/>
      <c r="AA208" s="729"/>
      <c r="AB208" s="453"/>
      <c r="AC208" s="454"/>
      <c r="AD208" s="455"/>
      <c r="AE208" s="456"/>
      <c r="AF208" s="717"/>
      <c r="AG208" s="93"/>
      <c r="AH208" s="94"/>
      <c r="AI208" s="219"/>
      <c r="AJ208" s="220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 s="1" customFormat="1" ht="18" hidden="1" customHeight="1">
      <c r="A209" s="762"/>
      <c r="B209" s="706"/>
      <c r="C209" s="283"/>
      <c r="D209" s="69"/>
      <c r="E209" s="309"/>
      <c r="F209" s="217"/>
      <c r="G209" s="729"/>
      <c r="H209" s="453"/>
      <c r="I209" s="454"/>
      <c r="J209" s="455"/>
      <c r="K209" s="456"/>
      <c r="L209" s="754"/>
      <c r="M209" s="615"/>
      <c r="N209" s="615"/>
      <c r="O209" s="616"/>
      <c r="P209" s="617"/>
      <c r="Q209" s="714"/>
      <c r="R209" s="580"/>
      <c r="S209" s="581"/>
      <c r="T209" s="582"/>
      <c r="U209" s="583"/>
      <c r="V209" s="714"/>
      <c r="W209" s="567"/>
      <c r="X209" s="570"/>
      <c r="Y209" s="589"/>
      <c r="Z209" s="590"/>
      <c r="AA209" s="729"/>
      <c r="AB209" s="453"/>
      <c r="AC209" s="454"/>
      <c r="AD209" s="455"/>
      <c r="AE209" s="456"/>
      <c r="AF209" s="717"/>
      <c r="AG209" s="93"/>
      <c r="AH209" s="94"/>
      <c r="AI209" s="219"/>
      <c r="AJ209" s="220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 s="1" customFormat="1" ht="18" hidden="1" customHeight="1">
      <c r="A210" s="762"/>
      <c r="B210" s="706"/>
      <c r="C210" s="283"/>
      <c r="D210" s="69"/>
      <c r="E210" s="309"/>
      <c r="F210" s="217"/>
      <c r="G210" s="729"/>
      <c r="H210" s="453"/>
      <c r="I210" s="454"/>
      <c r="J210" s="455"/>
      <c r="K210" s="456"/>
      <c r="L210" s="754"/>
      <c r="M210" s="615"/>
      <c r="N210" s="615"/>
      <c r="O210" s="616"/>
      <c r="P210" s="617"/>
      <c r="Q210" s="714"/>
      <c r="R210" s="580"/>
      <c r="S210" s="581"/>
      <c r="T210" s="582"/>
      <c r="U210" s="583"/>
      <c r="V210" s="714"/>
      <c r="W210" s="567"/>
      <c r="X210" s="570"/>
      <c r="Y210" s="589"/>
      <c r="Z210" s="590"/>
      <c r="AA210" s="729"/>
      <c r="AB210" s="453"/>
      <c r="AC210" s="454"/>
      <c r="AD210" s="455"/>
      <c r="AE210" s="456"/>
      <c r="AF210" s="717"/>
      <c r="AG210" s="93"/>
      <c r="AH210" s="94"/>
      <c r="AI210" s="219"/>
      <c r="AJ210" s="22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 s="1" customFormat="1" ht="18" hidden="1" customHeight="1">
      <c r="A211" s="762"/>
      <c r="B211" s="706"/>
      <c r="C211" s="283"/>
      <c r="D211" s="69"/>
      <c r="E211" s="309"/>
      <c r="F211" s="217"/>
      <c r="G211" s="729"/>
      <c r="H211" s="453"/>
      <c r="I211" s="454"/>
      <c r="J211" s="455"/>
      <c r="K211" s="456"/>
      <c r="L211" s="754"/>
      <c r="M211" s="615"/>
      <c r="N211" s="615"/>
      <c r="O211" s="616"/>
      <c r="P211" s="617"/>
      <c r="Q211" s="714"/>
      <c r="R211" s="580"/>
      <c r="S211" s="581"/>
      <c r="T211" s="582"/>
      <c r="U211" s="583"/>
      <c r="V211" s="714"/>
      <c r="W211" s="567"/>
      <c r="X211" s="570"/>
      <c r="Y211" s="589"/>
      <c r="Z211" s="590"/>
      <c r="AA211" s="729"/>
      <c r="AB211" s="453"/>
      <c r="AC211" s="454"/>
      <c r="AD211" s="455"/>
      <c r="AE211" s="456"/>
      <c r="AF211" s="717"/>
      <c r="AG211" s="93"/>
      <c r="AH211" s="94"/>
      <c r="AI211" s="219"/>
      <c r="AJ211" s="220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 s="1" customFormat="1" ht="18" hidden="1" customHeight="1">
      <c r="A212" s="762"/>
      <c r="B212" s="706"/>
      <c r="C212" s="283"/>
      <c r="D212" s="69"/>
      <c r="E212" s="309"/>
      <c r="F212" s="217"/>
      <c r="G212" s="729"/>
      <c r="H212" s="453"/>
      <c r="I212" s="454"/>
      <c r="J212" s="455"/>
      <c r="K212" s="456"/>
      <c r="L212" s="754"/>
      <c r="M212" s="615"/>
      <c r="N212" s="615"/>
      <c r="O212" s="616"/>
      <c r="P212" s="617"/>
      <c r="Q212" s="714"/>
      <c r="R212" s="580"/>
      <c r="S212" s="581"/>
      <c r="T212" s="582"/>
      <c r="U212" s="583"/>
      <c r="V212" s="714"/>
      <c r="W212" s="567"/>
      <c r="X212" s="570"/>
      <c r="Y212" s="589"/>
      <c r="Z212" s="590"/>
      <c r="AA212" s="729"/>
      <c r="AB212" s="453"/>
      <c r="AC212" s="454"/>
      <c r="AD212" s="455"/>
      <c r="AE212" s="456"/>
      <c r="AF212" s="717"/>
      <c r="AG212" s="93"/>
      <c r="AH212" s="94"/>
      <c r="AI212" s="219"/>
      <c r="AJ212" s="220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 s="1" customFormat="1" ht="18" hidden="1" customHeight="1" thickBot="1">
      <c r="A213" s="763"/>
      <c r="B213" s="706"/>
      <c r="C213" s="283"/>
      <c r="D213" s="69"/>
      <c r="E213" s="309"/>
      <c r="F213" s="217"/>
      <c r="G213" s="730"/>
      <c r="H213" s="459"/>
      <c r="I213" s="460"/>
      <c r="J213" s="461"/>
      <c r="K213" s="462"/>
      <c r="L213" s="755"/>
      <c r="M213" s="618"/>
      <c r="N213" s="618"/>
      <c r="O213" s="619"/>
      <c r="P213" s="620"/>
      <c r="Q213" s="715"/>
      <c r="R213" s="584"/>
      <c r="S213" s="585"/>
      <c r="T213" s="586"/>
      <c r="U213" s="587"/>
      <c r="V213" s="715"/>
      <c r="W213" s="591"/>
      <c r="X213" s="573"/>
      <c r="Y213" s="592"/>
      <c r="Z213" s="593"/>
      <c r="AA213" s="730"/>
      <c r="AB213" s="459"/>
      <c r="AC213" s="460"/>
      <c r="AD213" s="461"/>
      <c r="AE213" s="462"/>
      <c r="AF213" s="718"/>
      <c r="AG213" s="96"/>
      <c r="AH213" s="95"/>
      <c r="AI213" s="221"/>
      <c r="AJ213" s="190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 s="1" customFormat="1" ht="18" customHeight="1">
      <c r="A214" s="759" t="s">
        <v>105</v>
      </c>
      <c r="B214" s="319"/>
      <c r="C214" s="320"/>
      <c r="D214" s="321"/>
      <c r="E214" s="322"/>
      <c r="F214" s="323"/>
      <c r="G214" s="375" t="s">
        <v>147</v>
      </c>
      <c r="H214" s="376" t="s">
        <v>147</v>
      </c>
      <c r="I214" s="377"/>
      <c r="J214" s="378">
        <f>ROUND(J$2*1.04,0)</f>
        <v>1581</v>
      </c>
      <c r="K214" s="477" t="s">
        <v>185</v>
      </c>
      <c r="L214" s="463" t="s">
        <v>136</v>
      </c>
      <c r="M214" s="464" t="s">
        <v>106</v>
      </c>
      <c r="N214" s="465"/>
      <c r="O214" s="378">
        <f>ROUND(O$2*1.04,0)</f>
        <v>1582</v>
      </c>
      <c r="P214" s="477" t="s">
        <v>185</v>
      </c>
      <c r="Q214" s="463" t="s">
        <v>136</v>
      </c>
      <c r="R214" s="464" t="s">
        <v>106</v>
      </c>
      <c r="S214" s="465"/>
      <c r="T214" s="378">
        <f>ROUND(T$2*1.04,0)</f>
        <v>1578</v>
      </c>
      <c r="U214" s="477" t="s">
        <v>185</v>
      </c>
      <c r="V214" s="381" t="s">
        <v>148</v>
      </c>
      <c r="W214" s="382" t="s">
        <v>149</v>
      </c>
      <c r="X214" s="377"/>
      <c r="Y214" s="378">
        <f>ROUND(Y$2*1.01,0)</f>
        <v>1534</v>
      </c>
      <c r="Z214" s="477" t="s">
        <v>185</v>
      </c>
      <c r="AA214" s="380"/>
      <c r="AB214" s="378"/>
      <c r="AC214" s="377"/>
      <c r="AD214" s="378"/>
      <c r="AE214" s="379"/>
      <c r="AF214" s="324"/>
      <c r="AG214" s="325"/>
      <c r="AH214" s="326"/>
      <c r="AI214" s="325"/>
      <c r="AJ214" s="327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 s="1" customFormat="1" ht="18" customHeight="1">
      <c r="A215" s="738"/>
      <c r="B215" s="328"/>
      <c r="C215" s="329"/>
      <c r="D215" s="330"/>
      <c r="E215" s="331"/>
      <c r="F215" s="332"/>
      <c r="G215" s="383"/>
      <c r="H215" s="472" t="s">
        <v>150</v>
      </c>
      <c r="I215" s="385"/>
      <c r="J215" s="384"/>
      <c r="K215" s="386"/>
      <c r="L215" s="468"/>
      <c r="M215" s="472" t="s">
        <v>150</v>
      </c>
      <c r="N215" s="470"/>
      <c r="O215" s="469"/>
      <c r="P215" s="471"/>
      <c r="Q215" s="468"/>
      <c r="R215" s="472" t="s">
        <v>150</v>
      </c>
      <c r="S215" s="470"/>
      <c r="T215" s="469"/>
      <c r="U215" s="471"/>
      <c r="V215" s="387"/>
      <c r="W215" s="472" t="s">
        <v>150</v>
      </c>
      <c r="X215" s="385"/>
      <c r="Y215" s="384"/>
      <c r="Z215" s="386"/>
      <c r="AA215" s="387"/>
      <c r="AB215" s="472"/>
      <c r="AC215" s="385"/>
      <c r="AD215" s="384"/>
      <c r="AE215" s="386"/>
      <c r="AF215" s="333"/>
      <c r="AG215" s="334"/>
      <c r="AH215" s="335"/>
      <c r="AI215" s="334"/>
      <c r="AJ215" s="336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 s="1" customFormat="1" ht="18" customHeight="1">
      <c r="A216" s="738"/>
      <c r="B216" s="328"/>
      <c r="C216" s="329"/>
      <c r="D216" s="330"/>
      <c r="E216" s="331"/>
      <c r="F216" s="332"/>
      <c r="G216" s="388"/>
      <c r="H216" s="389" t="s">
        <v>151</v>
      </c>
      <c r="I216" s="390"/>
      <c r="J216" s="389"/>
      <c r="K216" s="391"/>
      <c r="L216" s="388"/>
      <c r="M216" s="389" t="s">
        <v>151</v>
      </c>
      <c r="N216" s="390"/>
      <c r="O216" s="389"/>
      <c r="P216" s="391"/>
      <c r="Q216" s="388"/>
      <c r="R216" s="389" t="s">
        <v>151</v>
      </c>
      <c r="S216" s="390"/>
      <c r="T216" s="389"/>
      <c r="U216" s="391"/>
      <c r="V216" s="388"/>
      <c r="W216" s="389" t="s">
        <v>151</v>
      </c>
      <c r="X216" s="390"/>
      <c r="Y216" s="389"/>
      <c r="Z216" s="391"/>
      <c r="AA216" s="388"/>
      <c r="AB216" s="389"/>
      <c r="AC216" s="390"/>
      <c r="AD216" s="389"/>
      <c r="AE216" s="391"/>
      <c r="AF216" s="328"/>
      <c r="AG216" s="329"/>
      <c r="AH216" s="330"/>
      <c r="AI216" s="331"/>
      <c r="AJ216" s="332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 s="1" customFormat="1" ht="18" customHeight="1">
      <c r="A217" s="738"/>
      <c r="B217" s="328"/>
      <c r="C217" s="329"/>
      <c r="D217" s="330"/>
      <c r="E217" s="331"/>
      <c r="F217" s="332"/>
      <c r="G217" s="388"/>
      <c r="H217" s="389"/>
      <c r="I217" s="390"/>
      <c r="J217" s="389"/>
      <c r="K217" s="391"/>
      <c r="L217" s="388"/>
      <c r="M217" s="389"/>
      <c r="N217" s="390"/>
      <c r="O217" s="389"/>
      <c r="P217" s="391"/>
      <c r="Q217" s="388"/>
      <c r="R217" s="389"/>
      <c r="S217" s="390"/>
      <c r="T217" s="389"/>
      <c r="U217" s="391"/>
      <c r="V217" s="388"/>
      <c r="W217" s="389"/>
      <c r="X217" s="390"/>
      <c r="Y217" s="389"/>
      <c r="Z217" s="391"/>
      <c r="AA217" s="388"/>
      <c r="AB217" s="389"/>
      <c r="AC217" s="390"/>
      <c r="AD217" s="389"/>
      <c r="AE217" s="391"/>
      <c r="AF217" s="328"/>
      <c r="AG217" s="329"/>
      <c r="AH217" s="330"/>
      <c r="AI217" s="331"/>
      <c r="AJ217" s="332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 s="1" customFormat="1" ht="18" customHeight="1">
      <c r="A218" s="738"/>
      <c r="B218" s="328"/>
      <c r="C218" s="329"/>
      <c r="D218" s="330"/>
      <c r="E218" s="331"/>
      <c r="F218" s="332"/>
      <c r="G218" s="388"/>
      <c r="H218" s="389"/>
      <c r="I218" s="390"/>
      <c r="J218" s="389"/>
      <c r="K218" s="391"/>
      <c r="L218" s="388"/>
      <c r="M218" s="389"/>
      <c r="N218" s="390"/>
      <c r="O218" s="389"/>
      <c r="P218" s="391"/>
      <c r="Q218" s="388"/>
      <c r="R218" s="389"/>
      <c r="S218" s="390"/>
      <c r="T218" s="389"/>
      <c r="U218" s="391"/>
      <c r="V218" s="388"/>
      <c r="W218" s="389"/>
      <c r="X218" s="390"/>
      <c r="Y218" s="389"/>
      <c r="Z218" s="391"/>
      <c r="AA218" s="388"/>
      <c r="AB218" s="472"/>
      <c r="AC218" s="390"/>
      <c r="AD218" s="389"/>
      <c r="AE218" s="391"/>
      <c r="AF218" s="328"/>
      <c r="AG218" s="329"/>
      <c r="AH218" s="330"/>
      <c r="AI218" s="331"/>
      <c r="AJ218" s="332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 s="1" customFormat="1" ht="18" customHeight="1" thickBot="1">
      <c r="A219" s="738"/>
      <c r="B219" s="328"/>
      <c r="C219" s="329"/>
      <c r="D219" s="330"/>
      <c r="E219" s="331"/>
      <c r="F219" s="332"/>
      <c r="G219" s="388"/>
      <c r="H219" s="389"/>
      <c r="I219" s="390"/>
      <c r="J219" s="389"/>
      <c r="K219" s="391"/>
      <c r="L219" s="388"/>
      <c r="M219" s="389"/>
      <c r="N219" s="390"/>
      <c r="O219" s="389"/>
      <c r="P219" s="391"/>
      <c r="Q219" s="388"/>
      <c r="R219" s="389"/>
      <c r="S219" s="390"/>
      <c r="T219" s="389"/>
      <c r="U219" s="391"/>
      <c r="V219" s="388"/>
      <c r="W219" s="389"/>
      <c r="X219" s="390"/>
      <c r="Y219" s="389"/>
      <c r="Z219" s="391"/>
      <c r="AA219" s="388"/>
      <c r="AB219" s="389"/>
      <c r="AC219" s="390"/>
      <c r="AD219" s="389"/>
      <c r="AE219" s="391"/>
      <c r="AF219" s="328"/>
      <c r="AG219" s="329"/>
      <c r="AH219" s="330"/>
      <c r="AI219" s="331"/>
      <c r="AJ219" s="332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 s="1" customFormat="1" ht="18" hidden="1" customHeight="1">
      <c r="A220" s="738"/>
      <c r="B220" s="328"/>
      <c r="C220" s="329"/>
      <c r="D220" s="330"/>
      <c r="E220" s="331"/>
      <c r="F220" s="332"/>
      <c r="G220" s="388"/>
      <c r="H220" s="389"/>
      <c r="I220" s="390"/>
      <c r="J220" s="389"/>
      <c r="K220" s="391"/>
      <c r="L220" s="388"/>
      <c r="M220" s="389"/>
      <c r="N220" s="390"/>
      <c r="O220" s="389"/>
      <c r="P220" s="391"/>
      <c r="Q220" s="388"/>
      <c r="R220" s="389"/>
      <c r="S220" s="390"/>
      <c r="T220" s="389"/>
      <c r="U220" s="391"/>
      <c r="V220" s="388"/>
      <c r="W220" s="389"/>
      <c r="X220" s="390"/>
      <c r="Y220" s="389"/>
      <c r="Z220" s="391"/>
      <c r="AA220" s="388"/>
      <c r="AB220" s="389"/>
      <c r="AC220" s="390"/>
      <c r="AD220" s="389"/>
      <c r="AE220" s="391"/>
      <c r="AF220" s="328"/>
      <c r="AG220" s="329"/>
      <c r="AH220" s="330"/>
      <c r="AI220" s="331"/>
      <c r="AJ220" s="332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 s="1" customFormat="1" ht="18" hidden="1" customHeight="1" thickBot="1">
      <c r="A221" s="738"/>
      <c r="B221" s="328"/>
      <c r="C221" s="329"/>
      <c r="D221" s="330"/>
      <c r="E221" s="331"/>
      <c r="F221" s="332"/>
      <c r="G221" s="388"/>
      <c r="H221" s="389"/>
      <c r="I221" s="390"/>
      <c r="J221" s="389"/>
      <c r="K221" s="391"/>
      <c r="L221" s="388"/>
      <c r="M221" s="389"/>
      <c r="N221" s="390"/>
      <c r="O221" s="389"/>
      <c r="P221" s="391"/>
      <c r="Q221" s="388"/>
      <c r="R221" s="389"/>
      <c r="S221" s="390"/>
      <c r="T221" s="389"/>
      <c r="U221" s="391"/>
      <c r="V221" s="388"/>
      <c r="W221" s="389"/>
      <c r="X221" s="390"/>
      <c r="Y221" s="389"/>
      <c r="Z221" s="391"/>
      <c r="AA221" s="388"/>
      <c r="AB221" s="389"/>
      <c r="AC221" s="390"/>
      <c r="AD221" s="389"/>
      <c r="AE221" s="391"/>
      <c r="AF221" s="328"/>
      <c r="AG221" s="329"/>
      <c r="AH221" s="330"/>
      <c r="AI221" s="331"/>
      <c r="AJ221" s="332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 s="1" customFormat="1" ht="18" hidden="1" customHeight="1" thickBot="1">
      <c r="A222" s="738"/>
      <c r="B222" s="328"/>
      <c r="C222" s="329"/>
      <c r="D222" s="330"/>
      <c r="E222" s="331"/>
      <c r="F222" s="332"/>
      <c r="G222" s="388"/>
      <c r="H222" s="389"/>
      <c r="I222" s="390"/>
      <c r="J222" s="389"/>
      <c r="K222" s="391"/>
      <c r="L222" s="388"/>
      <c r="M222" s="389"/>
      <c r="N222" s="390"/>
      <c r="O222" s="389"/>
      <c r="P222" s="391"/>
      <c r="Q222" s="388"/>
      <c r="R222" s="389"/>
      <c r="S222" s="390"/>
      <c r="T222" s="389"/>
      <c r="U222" s="391"/>
      <c r="V222" s="388"/>
      <c r="W222" s="389"/>
      <c r="X222" s="390"/>
      <c r="Y222" s="389"/>
      <c r="Z222" s="391"/>
      <c r="AA222" s="388"/>
      <c r="AB222" s="389"/>
      <c r="AC222" s="390"/>
      <c r="AD222" s="389"/>
      <c r="AE222" s="391"/>
      <c r="AF222" s="328"/>
      <c r="AG222" s="329"/>
      <c r="AH222" s="330"/>
      <c r="AI222" s="331"/>
      <c r="AJ222" s="33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 s="1" customFormat="1" ht="18" hidden="1" customHeight="1" thickBot="1">
      <c r="A223" s="738"/>
      <c r="B223" s="328"/>
      <c r="C223" s="329"/>
      <c r="D223" s="330"/>
      <c r="E223" s="331"/>
      <c r="F223" s="332"/>
      <c r="G223" s="388"/>
      <c r="H223" s="389"/>
      <c r="I223" s="390"/>
      <c r="J223" s="389"/>
      <c r="K223" s="391"/>
      <c r="L223" s="388"/>
      <c r="M223" s="389"/>
      <c r="N223" s="390"/>
      <c r="O223" s="389"/>
      <c r="P223" s="391"/>
      <c r="Q223" s="388"/>
      <c r="R223" s="389"/>
      <c r="S223" s="390"/>
      <c r="T223" s="389"/>
      <c r="U223" s="391"/>
      <c r="V223" s="388"/>
      <c r="W223" s="389"/>
      <c r="X223" s="390"/>
      <c r="Y223" s="389"/>
      <c r="Z223" s="391"/>
      <c r="AA223" s="388"/>
      <c r="AB223" s="389"/>
      <c r="AC223" s="390"/>
      <c r="AD223" s="389"/>
      <c r="AE223" s="391"/>
      <c r="AF223" s="328"/>
      <c r="AG223" s="329"/>
      <c r="AH223" s="330"/>
      <c r="AI223" s="331"/>
      <c r="AJ223" s="332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 s="1" customFormat="1" ht="18" hidden="1" customHeight="1" thickBot="1">
      <c r="A224" s="738"/>
      <c r="B224" s="328"/>
      <c r="C224" s="329"/>
      <c r="D224" s="330"/>
      <c r="E224" s="331"/>
      <c r="F224" s="332"/>
      <c r="G224" s="388"/>
      <c r="H224" s="389"/>
      <c r="I224" s="390"/>
      <c r="J224" s="389"/>
      <c r="K224" s="391"/>
      <c r="L224" s="388"/>
      <c r="M224" s="389"/>
      <c r="N224" s="390"/>
      <c r="O224" s="389"/>
      <c r="P224" s="391"/>
      <c r="Q224" s="388"/>
      <c r="R224" s="389"/>
      <c r="S224" s="390"/>
      <c r="T224" s="389"/>
      <c r="U224" s="391"/>
      <c r="V224" s="388"/>
      <c r="W224" s="389"/>
      <c r="X224" s="390"/>
      <c r="Y224" s="389"/>
      <c r="Z224" s="391"/>
      <c r="AA224" s="388"/>
      <c r="AB224" s="389"/>
      <c r="AC224" s="390"/>
      <c r="AD224" s="389"/>
      <c r="AE224" s="391"/>
      <c r="AF224" s="328"/>
      <c r="AG224" s="329"/>
      <c r="AH224" s="330"/>
      <c r="AI224" s="331"/>
      <c r="AJ224" s="332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 s="1" customFormat="1" ht="18" hidden="1" customHeight="1" thickBot="1">
      <c r="A225" s="738"/>
      <c r="B225" s="328"/>
      <c r="C225" s="329"/>
      <c r="D225" s="330"/>
      <c r="E225" s="331"/>
      <c r="F225" s="332"/>
      <c r="G225" s="388"/>
      <c r="H225" s="389"/>
      <c r="I225" s="390"/>
      <c r="J225" s="389"/>
      <c r="K225" s="391"/>
      <c r="L225" s="388"/>
      <c r="M225" s="389"/>
      <c r="N225" s="390"/>
      <c r="O225" s="389"/>
      <c r="P225" s="391"/>
      <c r="Q225" s="388"/>
      <c r="R225" s="389"/>
      <c r="S225" s="390"/>
      <c r="T225" s="389"/>
      <c r="U225" s="391"/>
      <c r="V225" s="388"/>
      <c r="W225" s="389"/>
      <c r="X225" s="390"/>
      <c r="Y225" s="389"/>
      <c r="Z225" s="391"/>
      <c r="AA225" s="388"/>
      <c r="AB225" s="389"/>
      <c r="AC225" s="390"/>
      <c r="AD225" s="389"/>
      <c r="AE225" s="391"/>
      <c r="AF225" s="328"/>
      <c r="AG225" s="329"/>
      <c r="AH225" s="330"/>
      <c r="AI225" s="331"/>
      <c r="AJ225" s="332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 s="1" customFormat="1" ht="18" hidden="1" customHeight="1" thickBot="1">
      <c r="A226" s="738"/>
      <c r="B226" s="328"/>
      <c r="C226" s="329"/>
      <c r="D226" s="330"/>
      <c r="E226" s="331"/>
      <c r="F226" s="332"/>
      <c r="G226" s="388"/>
      <c r="H226" s="389"/>
      <c r="I226" s="390"/>
      <c r="J226" s="389"/>
      <c r="K226" s="391"/>
      <c r="L226" s="388"/>
      <c r="M226" s="389"/>
      <c r="N226" s="390"/>
      <c r="O226" s="389"/>
      <c r="P226" s="391"/>
      <c r="Q226" s="388"/>
      <c r="R226" s="389"/>
      <c r="S226" s="390"/>
      <c r="T226" s="389"/>
      <c r="U226" s="391"/>
      <c r="V226" s="388"/>
      <c r="W226" s="389"/>
      <c r="X226" s="390"/>
      <c r="Y226" s="389"/>
      <c r="Z226" s="391"/>
      <c r="AA226" s="388"/>
      <c r="AB226" s="389"/>
      <c r="AC226" s="390"/>
      <c r="AD226" s="389"/>
      <c r="AE226" s="391"/>
      <c r="AF226" s="328"/>
      <c r="AG226" s="329"/>
      <c r="AH226" s="330"/>
      <c r="AI226" s="331"/>
      <c r="AJ226" s="332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 s="1" customFormat="1" ht="18" hidden="1" customHeight="1" thickBot="1">
      <c r="A227" s="738"/>
      <c r="B227" s="328"/>
      <c r="C227" s="329"/>
      <c r="D227" s="330"/>
      <c r="E227" s="331"/>
      <c r="F227" s="332"/>
      <c r="G227" s="388"/>
      <c r="H227" s="389"/>
      <c r="I227" s="390"/>
      <c r="J227" s="389"/>
      <c r="K227" s="391"/>
      <c r="L227" s="388"/>
      <c r="M227" s="389"/>
      <c r="N227" s="390"/>
      <c r="O227" s="389"/>
      <c r="P227" s="391"/>
      <c r="Q227" s="388"/>
      <c r="R227" s="389"/>
      <c r="S227" s="390"/>
      <c r="T227" s="389"/>
      <c r="U227" s="391"/>
      <c r="V227" s="388"/>
      <c r="W227" s="389"/>
      <c r="X227" s="390"/>
      <c r="Y227" s="389"/>
      <c r="Z227" s="391"/>
      <c r="AA227" s="388"/>
      <c r="AB227" s="389"/>
      <c r="AC227" s="390"/>
      <c r="AD227" s="389"/>
      <c r="AE227" s="391"/>
      <c r="AF227" s="328"/>
      <c r="AG227" s="329"/>
      <c r="AH227" s="330"/>
      <c r="AI227" s="331"/>
      <c r="AJ227" s="332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 s="1" customFormat="1" ht="18" hidden="1" customHeight="1" thickBot="1">
      <c r="A228" s="738"/>
      <c r="B228" s="337"/>
      <c r="C228" s="338"/>
      <c r="D228" s="339"/>
      <c r="E228" s="339"/>
      <c r="F228" s="340"/>
      <c r="G228" s="392"/>
      <c r="H228" s="393"/>
      <c r="I228" s="393"/>
      <c r="J228" s="393"/>
      <c r="K228" s="394"/>
      <c r="L228" s="392"/>
      <c r="M228" s="393"/>
      <c r="N228" s="393"/>
      <c r="O228" s="393"/>
      <c r="P228" s="394"/>
      <c r="Q228" s="392"/>
      <c r="R228" s="393"/>
      <c r="S228" s="393"/>
      <c r="T228" s="393"/>
      <c r="U228" s="394"/>
      <c r="V228" s="392"/>
      <c r="W228" s="393"/>
      <c r="X228" s="393"/>
      <c r="Y228" s="393"/>
      <c r="Z228" s="394"/>
      <c r="AA228" s="392"/>
      <c r="AB228" s="393"/>
      <c r="AC228" s="393"/>
      <c r="AD228" s="393"/>
      <c r="AE228" s="394"/>
      <c r="AF228" s="337"/>
      <c r="AG228" s="338"/>
      <c r="AH228" s="339"/>
      <c r="AI228" s="339"/>
      <c r="AJ228" s="340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 s="1" customFormat="1" ht="18" hidden="1" customHeight="1" thickBot="1">
      <c r="A229" s="760"/>
      <c r="B229" s="711" t="s">
        <v>108</v>
      </c>
      <c r="C229" s="712"/>
      <c r="D229" s="719"/>
      <c r="E229" s="712"/>
      <c r="F229" s="341" t="s">
        <v>64</v>
      </c>
      <c r="G229" s="734"/>
      <c r="H229" s="735"/>
      <c r="I229" s="736"/>
      <c r="J229" s="735"/>
      <c r="K229" s="395"/>
      <c r="L229" s="734"/>
      <c r="M229" s="735"/>
      <c r="N229" s="736"/>
      <c r="O229" s="735"/>
      <c r="P229" s="395"/>
      <c r="Q229" s="734"/>
      <c r="R229" s="735"/>
      <c r="S229" s="736"/>
      <c r="T229" s="735"/>
      <c r="U229" s="395"/>
      <c r="V229" s="734"/>
      <c r="W229" s="735"/>
      <c r="X229" s="736"/>
      <c r="Y229" s="735"/>
      <c r="Z229" s="395"/>
      <c r="AA229" s="734"/>
      <c r="AB229" s="735"/>
      <c r="AC229" s="736"/>
      <c r="AD229" s="735"/>
      <c r="AE229" s="395"/>
      <c r="AF229" s="711"/>
      <c r="AG229" s="712"/>
      <c r="AH229" s="719"/>
      <c r="AI229" s="712"/>
      <c r="AJ229" s="341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 s="1" customFormat="1" ht="18" customHeight="1">
      <c r="A230" s="759" t="s">
        <v>109</v>
      </c>
      <c r="B230" s="319"/>
      <c r="C230" s="320"/>
      <c r="D230" s="321"/>
      <c r="E230" s="322"/>
      <c r="F230" s="323"/>
      <c r="G230" s="396"/>
      <c r="H230" s="342"/>
      <c r="I230" s="343"/>
      <c r="J230" s="344"/>
      <c r="K230" s="288"/>
      <c r="L230" s="467"/>
      <c r="M230" s="464"/>
      <c r="N230" s="465"/>
      <c r="O230" s="464"/>
      <c r="P230" s="466"/>
      <c r="Q230" s="396"/>
      <c r="R230" s="344"/>
      <c r="S230" s="286"/>
      <c r="T230" s="287"/>
      <c r="U230" s="288"/>
      <c r="V230" s="396"/>
      <c r="W230" s="344"/>
      <c r="X230" s="286"/>
      <c r="Y230" s="287"/>
      <c r="Z230" s="288"/>
      <c r="AA230" s="396"/>
      <c r="AB230" s="344"/>
      <c r="AC230" s="286"/>
      <c r="AD230" s="287"/>
      <c r="AE230" s="288"/>
      <c r="AF230" s="319"/>
      <c r="AG230" s="320"/>
      <c r="AH230" s="321"/>
      <c r="AI230" s="322"/>
      <c r="AJ230" s="323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 s="1" customFormat="1" ht="18" customHeight="1">
      <c r="A231" s="738"/>
      <c r="B231" s="328"/>
      <c r="C231" s="329"/>
      <c r="D231" s="330"/>
      <c r="E231" s="331"/>
      <c r="F231" s="332"/>
      <c r="G231" s="397"/>
      <c r="H231" s="398"/>
      <c r="I231" s="399"/>
      <c r="J231" s="400"/>
      <c r="K231" s="401"/>
      <c r="L231" s="468"/>
      <c r="M231" s="469"/>
      <c r="N231" s="470"/>
      <c r="O231" s="469"/>
      <c r="P231" s="471"/>
      <c r="Q231" s="397"/>
      <c r="R231" s="398"/>
      <c r="S231" s="399"/>
      <c r="T231" s="398"/>
      <c r="U231" s="401"/>
      <c r="V231" s="397"/>
      <c r="W231" s="398"/>
      <c r="X231" s="399"/>
      <c r="Y231" s="398"/>
      <c r="Z231" s="401"/>
      <c r="AA231" s="397"/>
      <c r="AB231" s="398"/>
      <c r="AC231" s="399"/>
      <c r="AD231" s="398"/>
      <c r="AE231" s="401"/>
      <c r="AF231" s="328"/>
      <c r="AG231" s="329"/>
      <c r="AH231" s="330"/>
      <c r="AI231" s="331"/>
      <c r="AJ231" s="332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 s="1" customFormat="1" ht="18" customHeight="1" thickBot="1">
      <c r="A232" s="738"/>
      <c r="B232" s="328"/>
      <c r="C232" s="329"/>
      <c r="D232" s="330"/>
      <c r="E232" s="331"/>
      <c r="F232" s="332"/>
      <c r="G232" s="345"/>
      <c r="H232" s="143"/>
      <c r="I232" s="289"/>
      <c r="J232" s="143"/>
      <c r="K232" s="290"/>
      <c r="L232" s="235"/>
      <c r="M232" s="143"/>
      <c r="N232" s="346"/>
      <c r="O232" s="347"/>
      <c r="P232" s="236"/>
      <c r="Q232" s="235"/>
      <c r="R232" s="143"/>
      <c r="S232" s="241"/>
      <c r="T232" s="242"/>
      <c r="U232" s="236"/>
      <c r="V232" s="235"/>
      <c r="W232" s="143"/>
      <c r="X232" s="346"/>
      <c r="Y232" s="347"/>
      <c r="Z232" s="236"/>
      <c r="AA232" s="235"/>
      <c r="AB232" s="143"/>
      <c r="AC232" s="346"/>
      <c r="AD232" s="347"/>
      <c r="AE232" s="236"/>
      <c r="AF232" s="328"/>
      <c r="AG232" s="329"/>
      <c r="AH232" s="330"/>
      <c r="AI232" s="331"/>
      <c r="AJ232" s="3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 s="1" customFormat="1" ht="18" hidden="1" customHeight="1">
      <c r="A233" s="738"/>
      <c r="B233" s="328"/>
      <c r="C233" s="329"/>
      <c r="D233" s="330"/>
      <c r="E233" s="331"/>
      <c r="F233" s="332"/>
      <c r="G233" s="345"/>
      <c r="H233" s="143"/>
      <c r="I233" s="289"/>
      <c r="J233" s="143"/>
      <c r="K233" s="290"/>
      <c r="L233" s="235"/>
      <c r="M233" s="143"/>
      <c r="N233" s="346"/>
      <c r="O233" s="347"/>
      <c r="P233" s="236"/>
      <c r="Q233" s="235"/>
      <c r="R233" s="143"/>
      <c r="S233" s="241"/>
      <c r="T233" s="242"/>
      <c r="U233" s="236"/>
      <c r="V233" s="235"/>
      <c r="W233" s="143"/>
      <c r="X233" s="346"/>
      <c r="Y233" s="347"/>
      <c r="Z233" s="236"/>
      <c r="AA233" s="235"/>
      <c r="AB233" s="143"/>
      <c r="AC233" s="346"/>
      <c r="AD233" s="347"/>
      <c r="AE233" s="236"/>
      <c r="AF233" s="328"/>
      <c r="AG233" s="329"/>
      <c r="AH233" s="330"/>
      <c r="AI233" s="331"/>
      <c r="AJ233" s="332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 s="1" customFormat="1" ht="18" hidden="1" customHeight="1">
      <c r="A234" s="738"/>
      <c r="B234" s="328"/>
      <c r="C234" s="329"/>
      <c r="D234" s="330"/>
      <c r="E234" s="331"/>
      <c r="F234" s="332"/>
      <c r="G234" s="348"/>
      <c r="H234" s="349"/>
      <c r="I234" s="350"/>
      <c r="J234" s="351"/>
      <c r="K234" s="352"/>
      <c r="L234" s="348"/>
      <c r="M234" s="349"/>
      <c r="N234" s="350"/>
      <c r="O234" s="351"/>
      <c r="P234" s="352"/>
      <c r="Q234" s="353"/>
      <c r="R234" s="354"/>
      <c r="S234" s="355"/>
      <c r="T234" s="354"/>
      <c r="U234" s="356"/>
      <c r="V234" s="357"/>
      <c r="W234" s="358"/>
      <c r="X234" s="359"/>
      <c r="Y234" s="358"/>
      <c r="Z234" s="360"/>
      <c r="AA234" s="357"/>
      <c r="AB234" s="358"/>
      <c r="AC234" s="359"/>
      <c r="AD234" s="358"/>
      <c r="AE234" s="360"/>
      <c r="AF234" s="328"/>
      <c r="AG234" s="329"/>
      <c r="AH234" s="330"/>
      <c r="AI234" s="331"/>
      <c r="AJ234" s="332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 s="1" customFormat="1" ht="18" hidden="1" customHeight="1">
      <c r="A235" s="738"/>
      <c r="B235" s="328"/>
      <c r="C235" s="329"/>
      <c r="D235" s="330"/>
      <c r="E235" s="331"/>
      <c r="F235" s="332"/>
      <c r="G235" s="348"/>
      <c r="H235" s="349"/>
      <c r="I235" s="350"/>
      <c r="J235" s="351"/>
      <c r="K235" s="352"/>
      <c r="L235" s="348"/>
      <c r="M235" s="349"/>
      <c r="N235" s="350"/>
      <c r="O235" s="351"/>
      <c r="P235" s="352"/>
      <c r="Q235" s="353"/>
      <c r="R235" s="354"/>
      <c r="S235" s="355"/>
      <c r="T235" s="354"/>
      <c r="U235" s="356"/>
      <c r="V235" s="357"/>
      <c r="W235" s="358"/>
      <c r="X235" s="359"/>
      <c r="Y235" s="358"/>
      <c r="Z235" s="360"/>
      <c r="AA235" s="357"/>
      <c r="AB235" s="358"/>
      <c r="AC235" s="359"/>
      <c r="AD235" s="358"/>
      <c r="AE235" s="360"/>
      <c r="AF235" s="328"/>
      <c r="AG235" s="329"/>
      <c r="AH235" s="330"/>
      <c r="AI235" s="331"/>
      <c r="AJ235" s="332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 s="1" customFormat="1" ht="18" hidden="1" customHeight="1">
      <c r="A236" s="738"/>
      <c r="B236" s="328"/>
      <c r="C236" s="329"/>
      <c r="D236" s="330"/>
      <c r="E236" s="331"/>
      <c r="F236" s="332"/>
      <c r="G236" s="348"/>
      <c r="H236" s="349"/>
      <c r="I236" s="350"/>
      <c r="J236" s="351"/>
      <c r="K236" s="352"/>
      <c r="L236" s="348"/>
      <c r="M236" s="349"/>
      <c r="N236" s="350"/>
      <c r="O236" s="351"/>
      <c r="P236" s="352"/>
      <c r="Q236" s="353"/>
      <c r="R236" s="202"/>
      <c r="S236" s="361"/>
      <c r="T236" s="202"/>
      <c r="U236" s="356"/>
      <c r="V236" s="357"/>
      <c r="W236" s="358"/>
      <c r="X236" s="359"/>
      <c r="Y236" s="358"/>
      <c r="Z236" s="360"/>
      <c r="AA236" s="357"/>
      <c r="AB236" s="358"/>
      <c r="AC236" s="359"/>
      <c r="AD236" s="358"/>
      <c r="AE236" s="360"/>
      <c r="AF236" s="328"/>
      <c r="AG236" s="329"/>
      <c r="AH236" s="330"/>
      <c r="AI236" s="331"/>
      <c r="AJ236" s="332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 ht="18.75" hidden="1" customHeight="1">
      <c r="A237" s="738"/>
      <c r="B237" s="328"/>
      <c r="C237" s="329"/>
      <c r="D237" s="330"/>
      <c r="E237" s="331"/>
      <c r="F237" s="332"/>
      <c r="G237" s="348"/>
      <c r="H237" s="349"/>
      <c r="I237" s="350"/>
      <c r="J237" s="351"/>
      <c r="K237" s="352"/>
      <c r="L237" s="348"/>
      <c r="M237" s="349"/>
      <c r="N237" s="350"/>
      <c r="O237" s="351"/>
      <c r="P237" s="352"/>
      <c r="Q237" s="353"/>
      <c r="R237" s="202"/>
      <c r="S237" s="361"/>
      <c r="T237" s="202"/>
      <c r="U237" s="356"/>
      <c r="V237" s="357"/>
      <c r="W237" s="358"/>
      <c r="X237" s="359"/>
      <c r="Y237" s="358"/>
      <c r="Z237" s="360"/>
      <c r="AA237" s="357"/>
      <c r="AB237" s="358"/>
      <c r="AC237" s="359"/>
      <c r="AD237" s="358"/>
      <c r="AE237" s="360"/>
      <c r="AF237" s="328"/>
      <c r="AG237" s="329"/>
      <c r="AH237" s="330"/>
      <c r="AI237" s="331"/>
      <c r="AJ237" s="332"/>
    </row>
    <row r="238" spans="1:94" ht="18.75" hidden="1" customHeight="1">
      <c r="A238" s="738"/>
      <c r="B238" s="328"/>
      <c r="C238" s="329"/>
      <c r="D238" s="330"/>
      <c r="E238" s="331"/>
      <c r="F238" s="332"/>
      <c r="G238" s="348"/>
      <c r="H238" s="349"/>
      <c r="I238" s="350"/>
      <c r="J238" s="351"/>
      <c r="K238" s="352"/>
      <c r="L238" s="348"/>
      <c r="M238" s="349"/>
      <c r="N238" s="350"/>
      <c r="O238" s="351"/>
      <c r="P238" s="352"/>
      <c r="Q238" s="353"/>
      <c r="R238" s="202"/>
      <c r="S238" s="361"/>
      <c r="T238" s="202"/>
      <c r="U238" s="356"/>
      <c r="V238" s="357"/>
      <c r="W238" s="358"/>
      <c r="X238" s="359"/>
      <c r="Y238" s="358"/>
      <c r="Z238" s="360"/>
      <c r="AA238" s="357"/>
      <c r="AB238" s="358"/>
      <c r="AC238" s="359"/>
      <c r="AD238" s="358"/>
      <c r="AE238" s="360"/>
      <c r="AF238" s="328"/>
      <c r="AG238" s="329"/>
      <c r="AH238" s="330"/>
      <c r="AI238" s="331"/>
      <c r="AJ238" s="332"/>
    </row>
    <row r="239" spans="1:94" ht="18.75" hidden="1" customHeight="1">
      <c r="A239" s="738"/>
      <c r="B239" s="328"/>
      <c r="C239" s="329"/>
      <c r="D239" s="330"/>
      <c r="E239" s="331"/>
      <c r="F239" s="332"/>
      <c r="G239" s="348"/>
      <c r="H239" s="349"/>
      <c r="I239" s="350"/>
      <c r="J239" s="351"/>
      <c r="K239" s="352"/>
      <c r="L239" s="348"/>
      <c r="M239" s="349"/>
      <c r="N239" s="350"/>
      <c r="O239" s="351"/>
      <c r="P239" s="352"/>
      <c r="Q239" s="353"/>
      <c r="R239" s="202"/>
      <c r="S239" s="361"/>
      <c r="T239" s="202"/>
      <c r="U239" s="356"/>
      <c r="V239" s="357"/>
      <c r="W239" s="358"/>
      <c r="X239" s="359"/>
      <c r="Y239" s="358"/>
      <c r="Z239" s="360"/>
      <c r="AA239" s="357"/>
      <c r="AB239" s="358"/>
      <c r="AC239" s="359"/>
      <c r="AD239" s="358"/>
      <c r="AE239" s="360"/>
      <c r="AF239" s="328"/>
      <c r="AG239" s="329"/>
      <c r="AH239" s="330"/>
      <c r="AI239" s="331"/>
      <c r="AJ239" s="332"/>
    </row>
    <row r="240" spans="1:94" ht="18.75" hidden="1" customHeight="1">
      <c r="A240" s="738"/>
      <c r="B240" s="328"/>
      <c r="C240" s="329"/>
      <c r="D240" s="330"/>
      <c r="E240" s="331"/>
      <c r="F240" s="332"/>
      <c r="G240" s="348"/>
      <c r="H240" s="349"/>
      <c r="I240" s="350"/>
      <c r="J240" s="351"/>
      <c r="K240" s="352"/>
      <c r="L240" s="348"/>
      <c r="M240" s="349"/>
      <c r="N240" s="350"/>
      <c r="O240" s="351"/>
      <c r="P240" s="352"/>
      <c r="Q240" s="353"/>
      <c r="R240" s="202"/>
      <c r="S240" s="361"/>
      <c r="T240" s="202"/>
      <c r="U240" s="356"/>
      <c r="V240" s="357"/>
      <c r="W240" s="358"/>
      <c r="X240" s="359"/>
      <c r="Y240" s="358"/>
      <c r="Z240" s="360"/>
      <c r="AA240" s="357"/>
      <c r="AB240" s="358"/>
      <c r="AC240" s="359"/>
      <c r="AD240" s="358"/>
      <c r="AE240" s="360"/>
      <c r="AF240" s="328"/>
      <c r="AG240" s="329"/>
      <c r="AH240" s="330"/>
      <c r="AI240" s="331"/>
      <c r="AJ240" s="332"/>
    </row>
    <row r="241" spans="1:94" ht="18.75" hidden="1" customHeight="1">
      <c r="A241" s="738"/>
      <c r="B241" s="328"/>
      <c r="C241" s="329"/>
      <c r="D241" s="330"/>
      <c r="E241" s="331"/>
      <c r="F241" s="332"/>
      <c r="G241" s="348"/>
      <c r="H241" s="349"/>
      <c r="I241" s="350"/>
      <c r="J241" s="351"/>
      <c r="K241" s="352"/>
      <c r="L241" s="348"/>
      <c r="M241" s="349"/>
      <c r="N241" s="350"/>
      <c r="O241" s="351"/>
      <c r="P241" s="352"/>
      <c r="Q241" s="353"/>
      <c r="R241" s="202"/>
      <c r="S241" s="361"/>
      <c r="T241" s="202"/>
      <c r="U241" s="356"/>
      <c r="V241" s="357"/>
      <c r="W241" s="358"/>
      <c r="X241" s="359"/>
      <c r="Y241" s="358"/>
      <c r="Z241" s="360"/>
      <c r="AA241" s="357"/>
      <c r="AB241" s="358"/>
      <c r="AC241" s="359"/>
      <c r="AD241" s="358"/>
      <c r="AE241" s="360"/>
      <c r="AF241" s="328"/>
      <c r="AG241" s="329"/>
      <c r="AH241" s="330"/>
      <c r="AI241" s="331"/>
      <c r="AJ241" s="332"/>
    </row>
    <row r="242" spans="1:94" ht="18.75" hidden="1" customHeight="1" thickBot="1">
      <c r="A242" s="738"/>
      <c r="B242" s="328"/>
      <c r="C242" s="329"/>
      <c r="D242" s="330"/>
      <c r="E242" s="331"/>
      <c r="F242" s="332"/>
      <c r="G242" s="348"/>
      <c r="H242" s="349"/>
      <c r="I242" s="350"/>
      <c r="J242" s="351"/>
      <c r="K242" s="352"/>
      <c r="L242" s="348"/>
      <c r="M242" s="349"/>
      <c r="N242" s="350"/>
      <c r="O242" s="351"/>
      <c r="P242" s="352"/>
      <c r="Q242" s="353"/>
      <c r="R242" s="202"/>
      <c r="S242" s="361"/>
      <c r="T242" s="202"/>
      <c r="U242" s="356"/>
      <c r="V242" s="357"/>
      <c r="W242" s="358"/>
      <c r="X242" s="359"/>
      <c r="Y242" s="358"/>
      <c r="Z242" s="360"/>
      <c r="AA242" s="357"/>
      <c r="AB242" s="358"/>
      <c r="AC242" s="359"/>
      <c r="AD242" s="358"/>
      <c r="AE242" s="360"/>
      <c r="AF242" s="328"/>
      <c r="AG242" s="329"/>
      <c r="AH242" s="330"/>
      <c r="AI242" s="331"/>
      <c r="AJ242" s="332"/>
    </row>
    <row r="243" spans="1:94" ht="18.75" hidden="1" customHeight="1">
      <c r="A243" s="738"/>
      <c r="B243" s="328"/>
      <c r="C243" s="329"/>
      <c r="D243" s="330"/>
      <c r="E243" s="331"/>
      <c r="F243" s="332"/>
      <c r="G243" s="348"/>
      <c r="H243" s="349"/>
      <c r="I243" s="350"/>
      <c r="J243" s="351"/>
      <c r="K243" s="352"/>
      <c r="L243" s="348"/>
      <c r="M243" s="349"/>
      <c r="N243" s="350"/>
      <c r="O243" s="351"/>
      <c r="P243" s="352"/>
      <c r="Q243" s="353"/>
      <c r="R243" s="202"/>
      <c r="S243" s="361"/>
      <c r="T243" s="202"/>
      <c r="U243" s="356"/>
      <c r="V243" s="357"/>
      <c r="W243" s="358"/>
      <c r="X243" s="359"/>
      <c r="Y243" s="358"/>
      <c r="Z243" s="360"/>
      <c r="AA243" s="357"/>
      <c r="AB243" s="358"/>
      <c r="AC243" s="359"/>
      <c r="AD243" s="358"/>
      <c r="AE243" s="360"/>
      <c r="AF243" s="328"/>
      <c r="AG243" s="329"/>
      <c r="AH243" s="330"/>
      <c r="AI243" s="331"/>
      <c r="AJ243" s="332"/>
    </row>
    <row r="244" spans="1:94" ht="18.75" hidden="1" customHeight="1">
      <c r="A244" s="738"/>
      <c r="B244" s="337"/>
      <c r="C244" s="338"/>
      <c r="D244" s="339"/>
      <c r="E244" s="339"/>
      <c r="F244" s="340"/>
      <c r="G244" s="362"/>
      <c r="H244" s="363"/>
      <c r="I244" s="364"/>
      <c r="J244" s="364"/>
      <c r="K244" s="365"/>
      <c r="L244" s="362"/>
      <c r="M244" s="363"/>
      <c r="N244" s="364"/>
      <c r="O244" s="364"/>
      <c r="P244" s="365"/>
      <c r="Q244" s="366"/>
      <c r="R244" s="367"/>
      <c r="S244" s="367"/>
      <c r="T244" s="367"/>
      <c r="U244" s="368"/>
      <c r="V244" s="369"/>
      <c r="W244" s="370"/>
      <c r="X244" s="370"/>
      <c r="Y244" s="370"/>
      <c r="Z244" s="371"/>
      <c r="AA244" s="369"/>
      <c r="AB244" s="370"/>
      <c r="AC244" s="370"/>
      <c r="AD244" s="370"/>
      <c r="AE244" s="371"/>
      <c r="AF244" s="337"/>
      <c r="AG244" s="338"/>
      <c r="AH244" s="339"/>
      <c r="AI244" s="339"/>
      <c r="AJ244" s="340"/>
    </row>
    <row r="245" spans="1:94" ht="18.75" hidden="1" customHeight="1">
      <c r="A245" s="760"/>
      <c r="B245" s="711" t="s">
        <v>108</v>
      </c>
      <c r="C245" s="712"/>
      <c r="D245" s="719"/>
      <c r="E245" s="712"/>
      <c r="F245" s="341" t="s">
        <v>64</v>
      </c>
      <c r="G245" s="764"/>
      <c r="H245" s="765"/>
      <c r="I245" s="766"/>
      <c r="J245" s="765"/>
      <c r="K245" s="372"/>
      <c r="L245" s="764"/>
      <c r="M245" s="765"/>
      <c r="N245" s="766"/>
      <c r="O245" s="765"/>
      <c r="P245" s="372"/>
      <c r="Q245" s="710"/>
      <c r="R245" s="709"/>
      <c r="S245" s="708"/>
      <c r="T245" s="709"/>
      <c r="U245" s="373"/>
      <c r="V245" s="710"/>
      <c r="W245" s="709"/>
      <c r="X245" s="708"/>
      <c r="Y245" s="709"/>
      <c r="Z245" s="374"/>
      <c r="AA245" s="710"/>
      <c r="AB245" s="709"/>
      <c r="AC245" s="708"/>
      <c r="AD245" s="709"/>
      <c r="AE245" s="374"/>
      <c r="AF245" s="711"/>
      <c r="AG245" s="712"/>
      <c r="AH245" s="719"/>
      <c r="AI245" s="712"/>
      <c r="AJ245" s="341"/>
    </row>
    <row r="246" spans="1:94" customFormat="1" ht="18" customHeight="1">
      <c r="A246" s="690" t="s">
        <v>110</v>
      </c>
      <c r="B246" s="698" t="s">
        <v>25</v>
      </c>
      <c r="C246" s="699"/>
      <c r="D246" s="273" t="s">
        <v>111</v>
      </c>
      <c r="E246" s="700" t="s">
        <v>112</v>
      </c>
      <c r="F246" s="701"/>
      <c r="G246" s="698" t="s">
        <v>25</v>
      </c>
      <c r="H246" s="699"/>
      <c r="I246" s="273" t="s">
        <v>111</v>
      </c>
      <c r="J246" s="700" t="s">
        <v>112</v>
      </c>
      <c r="K246" s="701"/>
      <c r="L246" s="698" t="s">
        <v>25</v>
      </c>
      <c r="M246" s="699"/>
      <c r="N246" s="273" t="s">
        <v>111</v>
      </c>
      <c r="O246" s="700" t="s">
        <v>112</v>
      </c>
      <c r="P246" s="701"/>
      <c r="Q246" s="698" t="s">
        <v>25</v>
      </c>
      <c r="R246" s="699"/>
      <c r="S246" s="273" t="s">
        <v>111</v>
      </c>
      <c r="T246" s="700" t="s">
        <v>112</v>
      </c>
      <c r="U246" s="701"/>
      <c r="V246" s="698" t="s">
        <v>25</v>
      </c>
      <c r="W246" s="699"/>
      <c r="X246" s="273" t="s">
        <v>111</v>
      </c>
      <c r="Y246" s="700" t="s">
        <v>112</v>
      </c>
      <c r="Z246" s="701"/>
      <c r="AA246" s="698" t="s">
        <v>25</v>
      </c>
      <c r="AB246" s="699"/>
      <c r="AC246" s="273" t="s">
        <v>111</v>
      </c>
      <c r="AD246" s="700" t="s">
        <v>112</v>
      </c>
      <c r="AE246" s="701"/>
      <c r="AF246" s="698" t="s">
        <v>25</v>
      </c>
      <c r="AG246" s="699"/>
      <c r="AH246" s="273" t="s">
        <v>111</v>
      </c>
      <c r="AI246" s="700" t="s">
        <v>112</v>
      </c>
      <c r="AJ246" s="701"/>
    </row>
    <row r="247" spans="1:94" customFormat="1" ht="18" customHeight="1">
      <c r="A247" s="691"/>
      <c r="B247" s="696"/>
      <c r="C247" s="697"/>
      <c r="D247" s="274"/>
      <c r="E247" s="675"/>
      <c r="F247" s="676"/>
      <c r="G247" s="696">
        <f>I247*70+J247*75+G249*25+J249*45+RIGHT(I249,LEN(I249)-FIND("/",I249))*60+LEFT(I249,FIND("/",I249)-1)*120</f>
        <v>0</v>
      </c>
      <c r="H247" s="697"/>
      <c r="I247" s="274">
        <f>$BE$1</f>
        <v>0</v>
      </c>
      <c r="J247" s="675">
        <f>$BF$1</f>
        <v>0</v>
      </c>
      <c r="K247" s="676"/>
      <c r="L247" s="696">
        <f>N247*70+O247*75+L249*25+O249*45+RIGHT(N249,LEN(N249)-FIND("/",N249))*60+LEFT(N249,FIND("/",N249)-1)*120</f>
        <v>0</v>
      </c>
      <c r="M247" s="697"/>
      <c r="N247" s="274">
        <f>$BK$1</f>
        <v>0</v>
      </c>
      <c r="O247" s="675">
        <f>$BL$1</f>
        <v>0</v>
      </c>
      <c r="P247" s="676"/>
      <c r="Q247" s="696">
        <f>S247*70+T247*75+Q249*25+T249*45+RIGHT(S249,LEN(S249)-FIND("/",S249))*60+LEFT(S249,FIND("/",S249)-1)*120</f>
        <v>0</v>
      </c>
      <c r="R247" s="697"/>
      <c r="S247" s="274">
        <f>$BQ$1</f>
        <v>0</v>
      </c>
      <c r="T247" s="675">
        <f>$BR$1</f>
        <v>0</v>
      </c>
      <c r="U247" s="676"/>
      <c r="V247" s="696">
        <f>X247*70+Y247*75+V249*25+Y249*45+RIGHT(X249,LEN(X249)-FIND("/",X249))*60+LEFT(X249,FIND("/",X249)-1)*120</f>
        <v>0</v>
      </c>
      <c r="W247" s="697"/>
      <c r="X247" s="274">
        <f>$BW$1</f>
        <v>0</v>
      </c>
      <c r="Y247" s="675">
        <f>$BX$1</f>
        <v>0</v>
      </c>
      <c r="Z247" s="676"/>
      <c r="AA247" s="696">
        <f>AC247*70+AD247*75+AA249*25+AD249*45+RIGHT(AC249,LEN(AC249)-FIND("/",AC249))*60+LEFT(AC249,FIND("/",AC249)-1)*120</f>
        <v>0</v>
      </c>
      <c r="AB247" s="697"/>
      <c r="AC247" s="274">
        <f>$CC$1</f>
        <v>0</v>
      </c>
      <c r="AD247" s="675">
        <f>$CD$1</f>
        <v>0</v>
      </c>
      <c r="AE247" s="676"/>
      <c r="AF247" s="696">
        <f>AH247*70+AI247*75+AF249*25+AI249*45+RIGHT(AH249,LEN(AH249)-FIND("/",AH249))*60+LEFT(AH249,FIND("/",AH249)-1)*120</f>
        <v>0</v>
      </c>
      <c r="AG247" s="697"/>
      <c r="AH247" s="274">
        <f>$CI$1</f>
        <v>0</v>
      </c>
      <c r="AI247" s="675">
        <f>$CJ$1</f>
        <v>0</v>
      </c>
      <c r="AJ247" s="676"/>
    </row>
    <row r="248" spans="1:94" customFormat="1" ht="18" customHeight="1">
      <c r="A248" s="691"/>
      <c r="B248" s="695" t="s">
        <v>23</v>
      </c>
      <c r="C248" s="674"/>
      <c r="D248" s="275" t="s">
        <v>113</v>
      </c>
      <c r="E248" s="693" t="s">
        <v>114</v>
      </c>
      <c r="F248" s="694"/>
      <c r="G248" s="695" t="s">
        <v>23</v>
      </c>
      <c r="H248" s="674"/>
      <c r="I248" s="275" t="s">
        <v>113</v>
      </c>
      <c r="J248" s="693" t="s">
        <v>114</v>
      </c>
      <c r="K248" s="694"/>
      <c r="L248" s="695" t="s">
        <v>23</v>
      </c>
      <c r="M248" s="674"/>
      <c r="N248" s="275" t="s">
        <v>113</v>
      </c>
      <c r="O248" s="693" t="s">
        <v>114</v>
      </c>
      <c r="P248" s="694"/>
      <c r="Q248" s="695" t="s">
        <v>23</v>
      </c>
      <c r="R248" s="674"/>
      <c r="S248" s="275" t="s">
        <v>113</v>
      </c>
      <c r="T248" s="693" t="s">
        <v>114</v>
      </c>
      <c r="U248" s="694"/>
      <c r="V248" s="695" t="s">
        <v>23</v>
      </c>
      <c r="W248" s="674"/>
      <c r="X248" s="275" t="s">
        <v>113</v>
      </c>
      <c r="Y248" s="693" t="s">
        <v>114</v>
      </c>
      <c r="Z248" s="694"/>
      <c r="AA248" s="695" t="s">
        <v>23</v>
      </c>
      <c r="AB248" s="674"/>
      <c r="AC248" s="275" t="s">
        <v>113</v>
      </c>
      <c r="AD248" s="693" t="s">
        <v>114</v>
      </c>
      <c r="AE248" s="694"/>
      <c r="AF248" s="695" t="s">
        <v>23</v>
      </c>
      <c r="AG248" s="674"/>
      <c r="AH248" s="275" t="s">
        <v>113</v>
      </c>
      <c r="AI248" s="693" t="s">
        <v>114</v>
      </c>
      <c r="AJ248" s="694"/>
    </row>
    <row r="249" spans="1:94" customFormat="1" ht="18" customHeight="1">
      <c r="A249" s="691"/>
      <c r="B249" s="695"/>
      <c r="C249" s="674"/>
      <c r="D249" s="274"/>
      <c r="E249" s="675"/>
      <c r="F249" s="676"/>
      <c r="G249" s="673">
        <f>$BG$1</f>
        <v>0</v>
      </c>
      <c r="H249" s="674"/>
      <c r="I249" s="274" t="str">
        <f>ROUND($BJ$1,1)&amp;+"/"&amp;+ROUND($BI$1,1)</f>
        <v>0/0</v>
      </c>
      <c r="J249" s="675"/>
      <c r="K249" s="676"/>
      <c r="L249" s="673">
        <f>$BM$1</f>
        <v>0</v>
      </c>
      <c r="M249" s="674"/>
      <c r="N249" s="274" t="str">
        <f>ROUND($BP$1,1)&amp;+"/"&amp;+ROUND($BO$1,1)</f>
        <v>0/0</v>
      </c>
      <c r="O249" s="675"/>
      <c r="P249" s="676"/>
      <c r="Q249" s="673">
        <f>$BS$1</f>
        <v>0</v>
      </c>
      <c r="R249" s="674"/>
      <c r="S249" s="274" t="str">
        <f>ROUND($BV$1,1)&amp;+"/"&amp;+ROUND($BU$1,1)</f>
        <v>0/0</v>
      </c>
      <c r="T249" s="675"/>
      <c r="U249" s="676"/>
      <c r="V249" s="673">
        <f>$BY$1</f>
        <v>0</v>
      </c>
      <c r="W249" s="674"/>
      <c r="X249" s="274" t="str">
        <f>ROUND($CB$1,1)&amp;+"/"&amp;+ROUND($CA$1,1)</f>
        <v>0/0</v>
      </c>
      <c r="Y249" s="675"/>
      <c r="Z249" s="676"/>
      <c r="AA249" s="673">
        <f>$CE$1</f>
        <v>0</v>
      </c>
      <c r="AB249" s="674"/>
      <c r="AC249" s="274" t="str">
        <f>ROUND($CH$1,1)&amp;+"/"&amp;+ROUND($CG$1,1)</f>
        <v>0/0</v>
      </c>
      <c r="AD249" s="675"/>
      <c r="AE249" s="676"/>
      <c r="AF249" s="673">
        <f>$CK$1</f>
        <v>0</v>
      </c>
      <c r="AG249" s="674"/>
      <c r="AH249" s="274" t="str">
        <f>ROUND($CN$1,1)&amp;+"/"&amp;+ROUND($CM$1,1)</f>
        <v>0/0</v>
      </c>
      <c r="AI249" s="675"/>
      <c r="AJ249" s="676"/>
    </row>
    <row r="250" spans="1:94" customFormat="1" ht="18" customHeight="1">
      <c r="A250" s="691"/>
      <c r="B250" s="677" t="s">
        <v>115</v>
      </c>
      <c r="C250" s="678"/>
      <c r="D250" s="276" t="s">
        <v>116</v>
      </c>
      <c r="E250" s="688" t="s">
        <v>117</v>
      </c>
      <c r="F250" s="689"/>
      <c r="G250" s="677" t="s">
        <v>115</v>
      </c>
      <c r="H250" s="678"/>
      <c r="I250" s="276" t="s">
        <v>116</v>
      </c>
      <c r="J250" s="688" t="s">
        <v>117</v>
      </c>
      <c r="K250" s="689"/>
      <c r="L250" s="677" t="s">
        <v>115</v>
      </c>
      <c r="M250" s="678"/>
      <c r="N250" s="276" t="s">
        <v>116</v>
      </c>
      <c r="O250" s="688" t="s">
        <v>117</v>
      </c>
      <c r="P250" s="689"/>
      <c r="Q250" s="677" t="s">
        <v>115</v>
      </c>
      <c r="R250" s="678"/>
      <c r="S250" s="276" t="s">
        <v>116</v>
      </c>
      <c r="T250" s="688" t="s">
        <v>117</v>
      </c>
      <c r="U250" s="689"/>
      <c r="V250" s="677" t="s">
        <v>115</v>
      </c>
      <c r="W250" s="678"/>
      <c r="X250" s="276" t="s">
        <v>116</v>
      </c>
      <c r="Y250" s="688" t="s">
        <v>117</v>
      </c>
      <c r="Z250" s="689"/>
      <c r="AA250" s="677" t="s">
        <v>115</v>
      </c>
      <c r="AB250" s="678"/>
      <c r="AC250" s="276" t="s">
        <v>116</v>
      </c>
      <c r="AD250" s="688" t="s">
        <v>117</v>
      </c>
      <c r="AE250" s="689"/>
      <c r="AF250" s="677" t="s">
        <v>115</v>
      </c>
      <c r="AG250" s="678"/>
      <c r="AH250" s="276" t="s">
        <v>116</v>
      </c>
      <c r="AI250" s="688" t="s">
        <v>117</v>
      </c>
      <c r="AJ250" s="689"/>
    </row>
    <row r="251" spans="1:94" customFormat="1" ht="18" customHeight="1" thickBot="1">
      <c r="A251" s="692"/>
      <c r="B251" s="679"/>
      <c r="C251" s="680"/>
      <c r="D251" s="277"/>
      <c r="E251" s="685"/>
      <c r="F251" s="686"/>
      <c r="G251" s="679">
        <f>I247*2+J247*7+G249*1+LEFT(I249,FIND("/",I249)-1)*8</f>
        <v>0</v>
      </c>
      <c r="H251" s="680"/>
      <c r="I251" s="277">
        <f>LEFT(I249,FIND("/",I249)-1)*8+J247*5+J249*5</f>
        <v>0</v>
      </c>
      <c r="J251" s="685">
        <f>LEFT(I249,FIND("/",I249)-1)*12+I247*15+G249*5+RIGHT(I249,LEN(I249)-FIND("/",I249))*15</f>
        <v>0</v>
      </c>
      <c r="K251" s="686"/>
      <c r="L251" s="679">
        <f>N247*2+O247*7+L249*1+LEFT(N249,FIND("/",N249)-1)*8</f>
        <v>0</v>
      </c>
      <c r="M251" s="680"/>
      <c r="N251" s="277">
        <f>LEFT(N249,FIND("/",N249)-1)*8+O247*5+O249*5</f>
        <v>0</v>
      </c>
      <c r="O251" s="685">
        <f>LEFT(N249,FIND("/",N249)-1)*12+N247*15+L249*5+RIGHT(N249,LEN(N249)-FIND("/",N249))*15</f>
        <v>0</v>
      </c>
      <c r="P251" s="686"/>
      <c r="Q251" s="679">
        <f>S247*2+T247*7+Q249*1+LEFT(S249,FIND("/",S249)-1)*8</f>
        <v>0</v>
      </c>
      <c r="R251" s="680"/>
      <c r="S251" s="277">
        <f>LEFT(S249,FIND("/",S249)-1)*8+T247*5+T249*5</f>
        <v>0</v>
      </c>
      <c r="T251" s="685">
        <f>LEFT(S249,FIND("/",S249)-1)*12+S247*15+Q249*5+RIGHT(S249,LEN(S249)-FIND("/",S249))*15</f>
        <v>0</v>
      </c>
      <c r="U251" s="686"/>
      <c r="V251" s="679">
        <f>X247*2+Y247*7+V249*1+LEFT(X249,FIND("/",X249)-1)*8</f>
        <v>0</v>
      </c>
      <c r="W251" s="680"/>
      <c r="X251" s="277">
        <f>LEFT(X249,FIND("/",X249)-1)*8+Y247*5+Y249*5</f>
        <v>0</v>
      </c>
      <c r="Y251" s="685">
        <f>LEFT(X249,FIND("/",X249)-1)*12+X247*15+V249*5+RIGHT(X249,LEN(X249)-FIND("/",X249))*15</f>
        <v>0</v>
      </c>
      <c r="Z251" s="686"/>
      <c r="AA251" s="679">
        <f>AC247*2+AD247*7+AA249*1+LEFT(AC249,FIND("/",AC249)-1)*8</f>
        <v>0</v>
      </c>
      <c r="AB251" s="680"/>
      <c r="AC251" s="277">
        <f>LEFT(AC249,FIND("/",AC249)-1)*8+AD247*5+AD249*5</f>
        <v>0</v>
      </c>
      <c r="AD251" s="685">
        <f>LEFT(AC249,FIND("/",AC249)-1)*12+AC247*15+AA249*5+RIGHT(AC249,LEN(AC249)-FIND("/",AC249))*15</f>
        <v>0</v>
      </c>
      <c r="AE251" s="686"/>
      <c r="AF251" s="679">
        <f>AH247*2+AI247*7+AF249*1+LEFT(AH249,FIND("/",AH249)-1)*8</f>
        <v>0</v>
      </c>
      <c r="AG251" s="680"/>
      <c r="AH251" s="277">
        <f>LEFT(AH249,FIND("/",AH249)-1)*8+AI247*5+AI249*5</f>
        <v>0</v>
      </c>
      <c r="AI251" s="685">
        <f>LEFT(AH249,FIND("/",AH249)-1)*12+AH247*15+AF249*5+RIGHT(AH249,LEN(AH249)-FIND("/",AH249))*15</f>
        <v>0</v>
      </c>
      <c r="AJ251" s="686"/>
    </row>
    <row r="252" spans="1:94" s="1" customFormat="1" ht="18" customHeight="1">
      <c r="A252" s="684" t="s">
        <v>36</v>
      </c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  <c r="AE252" s="684"/>
      <c r="AF252" s="161"/>
      <c r="AG252" s="161"/>
      <c r="AH252" s="161"/>
      <c r="AI252" s="161"/>
      <c r="AJ252" s="161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 s="1" customFormat="1" ht="18" customHeight="1">
      <c r="A253" s="687" t="s">
        <v>37</v>
      </c>
      <c r="B253" s="687"/>
      <c r="C253" s="687"/>
      <c r="D253" s="687"/>
      <c r="E253" s="687"/>
      <c r="F253" s="687"/>
      <c r="G253" s="687"/>
      <c r="H253" s="687"/>
      <c r="I253" s="687"/>
      <c r="J253" s="687"/>
      <c r="K253" s="687"/>
      <c r="L253" s="687"/>
      <c r="M253" s="687"/>
      <c r="N253" s="687"/>
      <c r="O253" s="687"/>
      <c r="P253" s="687"/>
      <c r="Q253" s="687"/>
      <c r="R253" s="687"/>
      <c r="S253" s="687"/>
      <c r="T253" s="687"/>
      <c r="U253" s="687"/>
      <c r="V253" s="687"/>
      <c r="W253" s="687"/>
      <c r="X253" s="687"/>
      <c r="Y253" s="687"/>
      <c r="Z253" s="687"/>
      <c r="AA253" s="687"/>
      <c r="AB253" s="687"/>
      <c r="AC253" s="687"/>
      <c r="AD253" s="687"/>
      <c r="AE253" s="687"/>
      <c r="AF253" s="161"/>
      <c r="AG253" s="161"/>
      <c r="AH253" s="161"/>
      <c r="AI253" s="161"/>
      <c r="AJ253" s="161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 ht="19.5">
      <c r="A254" s="683" t="s">
        <v>118</v>
      </c>
      <c r="B254" s="683"/>
      <c r="C254" s="683"/>
      <c r="D254" s="683"/>
      <c r="E254" s="683"/>
      <c r="F254" s="683"/>
      <c r="G254" s="683"/>
      <c r="H254" s="683"/>
      <c r="I254" s="683"/>
      <c r="J254" s="683"/>
      <c r="K254" s="683"/>
      <c r="L254" s="683"/>
      <c r="M254" s="683"/>
      <c r="N254" s="683"/>
      <c r="O254" s="683"/>
      <c r="P254" s="683"/>
      <c r="Q254" s="683"/>
      <c r="R254" s="683"/>
      <c r="S254" s="683"/>
      <c r="T254" s="683"/>
      <c r="U254" s="683"/>
      <c r="V254" s="683"/>
      <c r="W254" s="683"/>
      <c r="X254" s="683"/>
      <c r="Y254" s="683"/>
      <c r="Z254" s="683"/>
      <c r="AA254" s="683"/>
      <c r="AB254" s="683"/>
      <c r="AC254" s="683"/>
      <c r="AD254" s="683"/>
      <c r="AE254" s="683"/>
      <c r="AF254" s="683"/>
      <c r="AG254" s="683"/>
      <c r="AH254" s="683"/>
      <c r="AI254" s="683"/>
      <c r="AJ254" s="683"/>
    </row>
    <row r="255" spans="1:94" ht="16.149999999999999" customHeight="1">
      <c r="A255" s="682"/>
      <c r="B255" s="682"/>
      <c r="C255" s="682"/>
      <c r="D255" s="682"/>
      <c r="E255" s="682"/>
      <c r="F255" s="682"/>
      <c r="G255" s="682"/>
      <c r="H255" s="682"/>
      <c r="I255" s="682"/>
      <c r="J255" s="682"/>
      <c r="K255" s="682"/>
      <c r="L255" s="682"/>
      <c r="M255" s="682"/>
      <c r="N255" s="682"/>
      <c r="O255" s="682"/>
      <c r="P255" s="682"/>
      <c r="Q255" s="682"/>
      <c r="R255" s="682"/>
      <c r="S255" s="682"/>
      <c r="T255" s="682"/>
      <c r="U255" s="682"/>
      <c r="V255" s="682"/>
      <c r="W255" s="682"/>
      <c r="X255" s="682"/>
      <c r="Y255" s="682"/>
      <c r="Z255" s="682"/>
      <c r="AA255" s="682"/>
      <c r="AB255" s="682"/>
      <c r="AC255" s="682"/>
      <c r="AD255" s="682"/>
      <c r="AE255" s="682"/>
      <c r="AF255" s="682"/>
      <c r="AG255" s="682"/>
      <c r="AH255" s="682"/>
      <c r="AI255" s="682"/>
      <c r="AJ255" s="682"/>
    </row>
    <row r="256" spans="1:94">
      <c r="A256" s="681"/>
      <c r="B256" s="681"/>
      <c r="C256" s="681"/>
      <c r="D256" s="681"/>
      <c r="E256" s="681"/>
      <c r="F256" s="681"/>
      <c r="G256" s="681"/>
      <c r="H256" s="681"/>
      <c r="I256" s="681"/>
      <c r="J256" s="681"/>
      <c r="K256" s="681"/>
      <c r="L256" s="681"/>
      <c r="M256" s="681"/>
      <c r="N256" s="681"/>
      <c r="O256" s="681"/>
      <c r="P256" s="681"/>
      <c r="Q256" s="681"/>
      <c r="R256" s="681"/>
      <c r="S256" s="681"/>
      <c r="T256" s="681"/>
      <c r="U256" s="681"/>
      <c r="V256" s="681"/>
      <c r="W256" s="681"/>
      <c r="X256" s="681"/>
      <c r="Y256" s="681"/>
      <c r="Z256" s="681"/>
      <c r="AA256" s="681"/>
      <c r="AB256" s="681"/>
      <c r="AC256" s="681"/>
      <c r="AD256" s="681"/>
      <c r="AE256" s="681"/>
      <c r="AF256" s="681"/>
      <c r="AG256" s="681"/>
      <c r="AH256" s="681"/>
      <c r="AI256" s="681"/>
      <c r="AJ256" s="681"/>
    </row>
    <row r="257" spans="1:36">
      <c r="A257" s="681"/>
      <c r="B257" s="681"/>
      <c r="C257" s="681"/>
      <c r="D257" s="681"/>
      <c r="E257" s="681"/>
      <c r="F257" s="681"/>
      <c r="G257" s="681"/>
      <c r="H257" s="681"/>
      <c r="I257" s="681"/>
      <c r="J257" s="681"/>
      <c r="K257" s="681"/>
      <c r="L257" s="681"/>
      <c r="M257" s="681"/>
      <c r="N257" s="681"/>
      <c r="O257" s="681"/>
      <c r="P257" s="681"/>
      <c r="Q257" s="681"/>
      <c r="R257" s="681"/>
      <c r="S257" s="681"/>
      <c r="T257" s="681"/>
      <c r="U257" s="681"/>
      <c r="V257" s="681"/>
      <c r="W257" s="681"/>
      <c r="X257" s="681"/>
      <c r="Y257" s="681"/>
      <c r="Z257" s="681"/>
      <c r="AA257" s="681"/>
      <c r="AB257" s="681"/>
      <c r="AC257" s="681"/>
      <c r="AD257" s="681"/>
      <c r="AE257" s="681"/>
      <c r="AF257" s="681"/>
      <c r="AG257" s="681"/>
      <c r="AH257" s="681"/>
      <c r="AI257" s="681"/>
      <c r="AJ257" s="681"/>
    </row>
    <row r="258" spans="1:36">
      <c r="J258" s="278"/>
      <c r="O258" s="278"/>
      <c r="T258" s="278"/>
      <c r="Y258" s="278"/>
      <c r="AD258" s="278"/>
      <c r="AF258" s="59"/>
      <c r="AG258" s="59"/>
      <c r="AH258" s="59"/>
      <c r="AI258" s="59"/>
      <c r="AJ258" s="59"/>
    </row>
    <row r="259" spans="1:36">
      <c r="J259" s="278"/>
      <c r="O259" s="278"/>
      <c r="T259" s="278"/>
      <c r="Y259" s="278"/>
      <c r="AD259" s="278"/>
      <c r="AF259" s="59"/>
      <c r="AG259" s="59"/>
      <c r="AH259" s="59"/>
      <c r="AI259" s="59"/>
      <c r="AJ259" s="59"/>
    </row>
    <row r="260" spans="1:36">
      <c r="AF260" s="59"/>
      <c r="AG260" s="59"/>
      <c r="AH260" s="59"/>
      <c r="AI260" s="59"/>
      <c r="AJ260" s="59"/>
    </row>
  </sheetData>
  <mergeCells count="242">
    <mergeCell ref="A199:A213"/>
    <mergeCell ref="B199:B213"/>
    <mergeCell ref="G199:G213"/>
    <mergeCell ref="Q199:Q213"/>
    <mergeCell ref="AF199:AF213"/>
    <mergeCell ref="A184:A198"/>
    <mergeCell ref="B184:B198"/>
    <mergeCell ref="G184:G198"/>
    <mergeCell ref="L184:L198"/>
    <mergeCell ref="Q184:Q198"/>
    <mergeCell ref="V184:V198"/>
    <mergeCell ref="AA199:AA213"/>
    <mergeCell ref="V199:V213"/>
    <mergeCell ref="L199:L213"/>
    <mergeCell ref="AA184:AA198"/>
    <mergeCell ref="AF184:AF198"/>
    <mergeCell ref="A154:A168"/>
    <mergeCell ref="B154:B168"/>
    <mergeCell ref="G154:G168"/>
    <mergeCell ref="L154:L168"/>
    <mergeCell ref="Q154:Q168"/>
    <mergeCell ref="V154:V168"/>
    <mergeCell ref="AA154:AA168"/>
    <mergeCell ref="AF154:AF168"/>
    <mergeCell ref="A169:A183"/>
    <mergeCell ref="B169:B183"/>
    <mergeCell ref="G169:G183"/>
    <mergeCell ref="L169:L183"/>
    <mergeCell ref="A124:A138"/>
    <mergeCell ref="B124:B138"/>
    <mergeCell ref="G124:G138"/>
    <mergeCell ref="L124:L138"/>
    <mergeCell ref="Q124:Q138"/>
    <mergeCell ref="V124:V138"/>
    <mergeCell ref="AA124:AA138"/>
    <mergeCell ref="AF124:AF138"/>
    <mergeCell ref="A139:A153"/>
    <mergeCell ref="B139:B153"/>
    <mergeCell ref="G139:G153"/>
    <mergeCell ref="L139:L153"/>
    <mergeCell ref="B79:B93"/>
    <mergeCell ref="G79:G93"/>
    <mergeCell ref="Q109:Q123"/>
    <mergeCell ref="V109:V123"/>
    <mergeCell ref="AA109:AA123"/>
    <mergeCell ref="AF109:AF123"/>
    <mergeCell ref="A94:A108"/>
    <mergeCell ref="B94:B108"/>
    <mergeCell ref="G94:G108"/>
    <mergeCell ref="L94:L108"/>
    <mergeCell ref="Q94:Q108"/>
    <mergeCell ref="V94:V108"/>
    <mergeCell ref="AF94:AF108"/>
    <mergeCell ref="AA94:AA108"/>
    <mergeCell ref="A109:A123"/>
    <mergeCell ref="B109:B123"/>
    <mergeCell ref="G109:G123"/>
    <mergeCell ref="L109:L123"/>
    <mergeCell ref="A1:AJ1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AA34:AA48"/>
    <mergeCell ref="AF34:AF48"/>
    <mergeCell ref="L49:L63"/>
    <mergeCell ref="A49:A63"/>
    <mergeCell ref="B49:B63"/>
    <mergeCell ref="G49:G63"/>
    <mergeCell ref="A19:A33"/>
    <mergeCell ref="B19:B33"/>
    <mergeCell ref="G19:G33"/>
    <mergeCell ref="L19:L33"/>
    <mergeCell ref="A4:A18"/>
    <mergeCell ref="B4:B18"/>
    <mergeCell ref="AF4:AF18"/>
    <mergeCell ref="A214:A229"/>
    <mergeCell ref="B229:C229"/>
    <mergeCell ref="D229:E229"/>
    <mergeCell ref="AF229:AG229"/>
    <mergeCell ref="A2:A3"/>
    <mergeCell ref="B2:C2"/>
    <mergeCell ref="G2:H2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AA64:AA78"/>
    <mergeCell ref="AF64:AF78"/>
    <mergeCell ref="L79:L93"/>
    <mergeCell ref="A79:A93"/>
    <mergeCell ref="Q2:R2"/>
    <mergeCell ref="V2:W2"/>
    <mergeCell ref="AA2:AB2"/>
    <mergeCell ref="E250:F250"/>
    <mergeCell ref="J250:K250"/>
    <mergeCell ref="L246:M246"/>
    <mergeCell ref="O246:P246"/>
    <mergeCell ref="Q246:R246"/>
    <mergeCell ref="T246:U246"/>
    <mergeCell ref="V246:W246"/>
    <mergeCell ref="Y246:Z246"/>
    <mergeCell ref="Q19:Q33"/>
    <mergeCell ref="V19:V33"/>
    <mergeCell ref="Q139:Q153"/>
    <mergeCell ref="V139:V153"/>
    <mergeCell ref="Q169:Q183"/>
    <mergeCell ref="V169:V183"/>
    <mergeCell ref="L250:M250"/>
    <mergeCell ref="Q250:R250"/>
    <mergeCell ref="V250:W250"/>
    <mergeCell ref="O250:P250"/>
    <mergeCell ref="T250:U250"/>
    <mergeCell ref="Y250:Z250"/>
    <mergeCell ref="V249:W249"/>
    <mergeCell ref="Y249:Z249"/>
    <mergeCell ref="Y247:Z247"/>
    <mergeCell ref="AA250:AB250"/>
    <mergeCell ref="AF250:AG250"/>
    <mergeCell ref="A230:A245"/>
    <mergeCell ref="B245:C245"/>
    <mergeCell ref="D245:E245"/>
    <mergeCell ref="G245:H245"/>
    <mergeCell ref="I245:J245"/>
    <mergeCell ref="L245:M245"/>
    <mergeCell ref="N245:O245"/>
    <mergeCell ref="AA245:AB245"/>
    <mergeCell ref="AA249:AB249"/>
    <mergeCell ref="AC245:AD245"/>
    <mergeCell ref="AF245:AG245"/>
    <mergeCell ref="A246:A251"/>
    <mergeCell ref="B246:C246"/>
    <mergeCell ref="E246:F246"/>
    <mergeCell ref="G246:H246"/>
    <mergeCell ref="J246:K246"/>
    <mergeCell ref="B250:C250"/>
    <mergeCell ref="G250:H250"/>
    <mergeCell ref="Q245:R245"/>
    <mergeCell ref="O249:P249"/>
    <mergeCell ref="AD249:AE249"/>
    <mergeCell ref="AF249:AG249"/>
    <mergeCell ref="AF2:AG2"/>
    <mergeCell ref="L2:M2"/>
    <mergeCell ref="AH229:AI229"/>
    <mergeCell ref="AC229:AD229"/>
    <mergeCell ref="G229:H229"/>
    <mergeCell ref="I229:J229"/>
    <mergeCell ref="L229:M229"/>
    <mergeCell ref="N229:O229"/>
    <mergeCell ref="Q229:R229"/>
    <mergeCell ref="S229:T229"/>
    <mergeCell ref="V229:W229"/>
    <mergeCell ref="X229:Y229"/>
    <mergeCell ref="AA229:AB229"/>
    <mergeCell ref="AA19:AA33"/>
    <mergeCell ref="AF19:AF33"/>
    <mergeCell ref="AA139:AA153"/>
    <mergeCell ref="AF139:AF153"/>
    <mergeCell ref="AA169:AA183"/>
    <mergeCell ref="AF169:AF183"/>
    <mergeCell ref="AA247:AB247"/>
    <mergeCell ref="AD247:AE247"/>
    <mergeCell ref="AF247:AG247"/>
    <mergeCell ref="AI247:AJ247"/>
    <mergeCell ref="AA246:AB246"/>
    <mergeCell ref="AD246:AE246"/>
    <mergeCell ref="AF246:AG246"/>
    <mergeCell ref="AI246:AJ246"/>
    <mergeCell ref="G4:G18"/>
    <mergeCell ref="L4:L18"/>
    <mergeCell ref="Q4:Q18"/>
    <mergeCell ref="V4:V18"/>
    <mergeCell ref="AA4:AA18"/>
    <mergeCell ref="AH245:AI245"/>
    <mergeCell ref="S245:T245"/>
    <mergeCell ref="V245:W245"/>
    <mergeCell ref="X245:Y245"/>
    <mergeCell ref="B247:C247"/>
    <mergeCell ref="E247:F247"/>
    <mergeCell ref="G247:H247"/>
    <mergeCell ref="J247:K247"/>
    <mergeCell ref="L247:M247"/>
    <mergeCell ref="O247:P247"/>
    <mergeCell ref="Q247:R247"/>
    <mergeCell ref="T247:U247"/>
    <mergeCell ref="V247:W247"/>
    <mergeCell ref="AD250:AE250"/>
    <mergeCell ref="AI250:AJ250"/>
    <mergeCell ref="B248:C248"/>
    <mergeCell ref="E248:F248"/>
    <mergeCell ref="G248:H248"/>
    <mergeCell ref="J248:K248"/>
    <mergeCell ref="L248:M248"/>
    <mergeCell ref="O248:P248"/>
    <mergeCell ref="Q248:R248"/>
    <mergeCell ref="T248:U248"/>
    <mergeCell ref="V248:W248"/>
    <mergeCell ref="Y248:Z248"/>
    <mergeCell ref="AA248:AB248"/>
    <mergeCell ref="AD248:AE248"/>
    <mergeCell ref="AF248:AG248"/>
    <mergeCell ref="AI248:AJ248"/>
    <mergeCell ref="B249:C249"/>
    <mergeCell ref="E249:F249"/>
    <mergeCell ref="G249:H249"/>
    <mergeCell ref="J249:K249"/>
    <mergeCell ref="L249:M249"/>
    <mergeCell ref="AI249:AJ249"/>
    <mergeCell ref="Q249:R249"/>
    <mergeCell ref="T249:U249"/>
    <mergeCell ref="A257:AJ257"/>
    <mergeCell ref="A255:AJ255"/>
    <mergeCell ref="A256:AJ256"/>
    <mergeCell ref="Y251:Z251"/>
    <mergeCell ref="AA251:AB251"/>
    <mergeCell ref="AD251:AE251"/>
    <mergeCell ref="AF251:AG251"/>
    <mergeCell ref="AI251:AJ251"/>
    <mergeCell ref="A253:AE253"/>
    <mergeCell ref="B251:C251"/>
    <mergeCell ref="E251:F251"/>
    <mergeCell ref="G251:H251"/>
    <mergeCell ref="J251:K251"/>
    <mergeCell ref="L251:M251"/>
    <mergeCell ref="O251:P251"/>
    <mergeCell ref="Q251:R251"/>
    <mergeCell ref="T251:U251"/>
    <mergeCell ref="V251:W251"/>
    <mergeCell ref="A252:AE252"/>
    <mergeCell ref="A254:AJ254"/>
  </mergeCells>
  <phoneticPr fontId="2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showWhiteSpace="0" topLeftCell="A2" zoomScale="55" zoomScaleNormal="55" zoomScalePageLayoutView="40" workbookViewId="0">
      <selection activeCell="J8" sqref="J8:J9"/>
    </sheetView>
  </sheetViews>
  <sheetFormatPr defaultColWidth="9.125" defaultRowHeight="25.5"/>
  <cols>
    <col min="1" max="1" width="11.125" style="111" customWidth="1"/>
    <col min="2" max="2" width="10.5" style="112" customWidth="1"/>
    <col min="3" max="3" width="15.375" style="112" customWidth="1"/>
    <col min="4" max="5" width="48.75" style="112" customWidth="1"/>
    <col min="6" max="6" width="11.5" style="112" customWidth="1"/>
    <col min="7" max="7" width="48.75" style="112" customWidth="1"/>
    <col min="8" max="9" width="25.5" style="112" customWidth="1"/>
    <col min="10" max="15" width="10.125" style="113" customWidth="1"/>
    <col min="16" max="16" width="11.375" style="113" customWidth="1"/>
    <col min="17" max="17" width="9.125" style="114" customWidth="1"/>
    <col min="18" max="19" width="9.125" style="114"/>
    <col min="20" max="20" width="9.625" style="114" bestFit="1" customWidth="1"/>
    <col min="21" max="21" width="9.125" style="114"/>
    <col min="22" max="22" width="9.625" style="114" bestFit="1" customWidth="1"/>
    <col min="23" max="16384" width="9.125" style="114"/>
  </cols>
  <sheetData>
    <row r="1" spans="1:16" ht="100.9" customHeight="1"/>
    <row r="2" spans="1:16" ht="55.5" customHeight="1"/>
    <row r="3" spans="1:16" s="115" customFormat="1" ht="60.75" customHeight="1">
      <c r="A3" s="633" t="s">
        <v>144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</row>
    <row r="4" spans="1:16" s="115" customFormat="1" ht="53.25" customHeight="1" thickBot="1">
      <c r="A4" s="634" t="str">
        <f>YEAR(A6)-1911&amp;+" 年 "&amp;+MONTH(A6)&amp;+" 月 份 午 餐 食 譜 （葷）"</f>
        <v>114 年 2 月 份 午 餐 食 譜 （葷）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</row>
    <row r="5" spans="1:16" ht="129.75" customHeight="1">
      <c r="A5" s="127" t="s">
        <v>20</v>
      </c>
      <c r="B5" s="128" t="s">
        <v>21</v>
      </c>
      <c r="C5" s="165" t="s">
        <v>22</v>
      </c>
      <c r="D5" s="165" t="s">
        <v>30</v>
      </c>
      <c r="E5" s="165" t="s">
        <v>34</v>
      </c>
      <c r="F5" s="165" t="s">
        <v>23</v>
      </c>
      <c r="G5" s="165" t="s">
        <v>35</v>
      </c>
      <c r="H5" s="402" t="s">
        <v>31</v>
      </c>
      <c r="I5" s="498" t="s">
        <v>143</v>
      </c>
      <c r="J5" s="163" t="s">
        <v>32</v>
      </c>
      <c r="K5" s="163" t="s">
        <v>33</v>
      </c>
      <c r="L5" s="162" t="s">
        <v>17</v>
      </c>
      <c r="M5" s="162" t="s">
        <v>19</v>
      </c>
      <c r="N5" s="162" t="s">
        <v>18</v>
      </c>
      <c r="O5" s="162" t="s">
        <v>24</v>
      </c>
      <c r="P5" s="164" t="s">
        <v>25</v>
      </c>
    </row>
    <row r="6" spans="1:16" ht="50.1" hidden="1" customHeight="1">
      <c r="A6" s="621">
        <f>IF(第一週!$G$2=0,"",第一週!$G$2)</f>
        <v>45698</v>
      </c>
      <c r="B6" s="623" t="s">
        <v>12</v>
      </c>
      <c r="C6" s="625" t="str">
        <f>IF(第一週!$G$4=0,"",第一週!$G$4)</f>
        <v/>
      </c>
      <c r="D6" s="126" t="str">
        <f>IF(第一週!$G$34=0,"",第一週!$G$34)</f>
        <v/>
      </c>
      <c r="E6" s="126" t="str">
        <f>IF(第一週!$G$94=0,"",第一週!$G$94)</f>
        <v/>
      </c>
      <c r="F6" s="627" t="str">
        <f>IF(第一週!$G$184=0,"",第一週!$G$184)</f>
        <v/>
      </c>
      <c r="G6" s="126" t="str">
        <f>IF(第一週!$G$199=0,"",第一週!$G$199)</f>
        <v/>
      </c>
      <c r="H6" s="629" t="str">
        <f>IF(第一週!$G$214=0,"",第一週!$G$214)&amp;+IF(第一週!$G$235=0,"","+")&amp;+IF(第一週!$G$235=0,"",第一週!$G$235)</f>
        <v/>
      </c>
      <c r="I6" s="639" t="str">
        <f>IF(第一週!$G$230=0,"",第一週!$G$230)</f>
        <v/>
      </c>
      <c r="J6" s="635">
        <f>IF(第一週!$BE$1=0,0,第一週!$BE$1)</f>
        <v>0</v>
      </c>
      <c r="K6" s="631">
        <f>IF(第一週!$BF$1=0,0,第一週!$BF$1)</f>
        <v>0</v>
      </c>
      <c r="L6" s="631">
        <f>IF(第一週!$BG$1=0,0,第一週!$BG$1)</f>
        <v>0</v>
      </c>
      <c r="M6" s="631">
        <f>IFERROR(IF(L6="","",2.3+IF(第一週!$BH$1=0,0,第一週!$BH$1)),"")</f>
        <v>2.2999999999999998</v>
      </c>
      <c r="N6" s="631">
        <f>IF(第一週!$BI$1=0,0,第一週!$BI$1)</f>
        <v>0</v>
      </c>
      <c r="O6" s="631">
        <f>IF(第一週!$BJ$1=0,0,第一週!$BJ$1)</f>
        <v>0</v>
      </c>
      <c r="P6" s="637">
        <f>IFERROR(J6*70+K6*75+L6*25+M6*45+N6*60+O6*150,"")</f>
        <v>103.49999999999999</v>
      </c>
    </row>
    <row r="7" spans="1:16" s="117" customFormat="1" ht="25.15" hidden="1" customHeight="1">
      <c r="A7" s="622"/>
      <c r="B7" s="624"/>
      <c r="C7" s="626"/>
      <c r="D7" s="124" t="str">
        <f>_xlfn.CONCAT(IF(IFERROR(FIND("素-",第一週!$H$34),0)&gt;0,"",第一週!$H$34),IF(OR(第一週!$H$35=0,IFERROR(FIND("素-",第一週!$H$35),0)&gt;0),"",","),IF(IFERROR(FIND("素-",第一週!$H$35),0)&gt;0,"",第一週!$H$35),IF(OR(第一週!$H$36=0,IFERROR(FIND("素-",第一週!$H$36),0)&gt;0),"",","),IF(IFERROR(FIND("素-",第一週!$H$36),0)&gt;0,"",第一週!$H$36),IF(OR(第一週!$H$37=0,IFERROR(FIND("素-",第一週!$H$37),0)&gt;0),"",","),IF(IFERROR(FIND("素-",第一週!$H$37),0)&gt;0,"",第一週!$H$37),IF(OR(第一週!$H$38=0,IFERROR(FIND("素-",第一週!$H$38),0)&gt;0),"",","),IF(IFERROR(FIND("素-",第一週!$H$38),0)&gt;0,"",第一週!$H$38),IF(OR(第一週!$H$39=0,IFERROR(FIND("素-",第一週!$H$39),0)&gt;0),"",","),IF(IFERROR(FIND("素-",第一週!$H$39),0)&gt;0,"",第一週!$H$39),IF(OR(第一週!$H$40=0,IFERROR(FIND("素-",第一週!$H$40),0)&gt;0),"",","),IF(IFERROR(FIND("素-",第一週!$H$40),0)&gt;0,"",第一週!$H$40),IF(OR(第一週!$H$41=0,IFERROR(FIND("素-",第一週!$H$41),0)&gt;0),"",","),IF(IFERROR(FIND("素-",第一週!$H$41),0)&gt;0,"",第一週!$H$41),IF(OR(第一週!$H$42=0,IFERROR(FIND("素-",第一週!$H$42),0)&gt;0),"",","),IF(IFERROR(FIND("素-",第一週!$H$42),0)&gt;0,"",第一週!$H$42))</f>
        <v/>
      </c>
      <c r="E7" s="124" t="str">
        <f>_xlfn.CONCAT(IF(IFERROR(FIND("素-",第一週!$H$94),0)&gt;0,"",第一週!$H$94),IF(OR(第一週!$H$95=0,IFERROR(FIND("素-",第一週!$H$95),0)&gt;0),"",","),IF(IFERROR(FIND("素-",第一週!$H$95),0)&gt;0,"",第一週!$H$95),IF(OR(第一週!$H$96=0,IFERROR(FIND("素-",第一週!$H$96),0)&gt;0),"",","),IF(IFERROR(FIND("素-",第一週!$H$96),0)&gt;0,"",第一週!$H$96),IF(OR(第一週!$H$97=0,IFERROR(FIND("素-",第一週!$H$97),0)&gt;0),"",","),IF(IFERROR(FIND("素-",第一週!$H$97),0)&gt;0,"",第一週!$H$97),IF(OR(第一週!$H$98=0,IFERROR(FIND("素-",第一週!$H$98),0)&gt;0),"",","),IF(IFERROR(FIND("素-",第一週!$H$98),0)&gt;0,"",第一週!$H$98),IF(OR(第一週!$H$99=0,IFERROR(FIND("素-",第一週!$H$99),0)&gt;0),"",","),IF(IFERROR(FIND("素-",第一週!$H$99),0)&gt;0,"",第一週!$H$99),IF(OR(第一週!$H$100=0,IFERROR(FIND("素-",第一週!$H$100),0)&gt;0),"",","),IF(IFERROR(FIND("素-",第一週!$H$100),0)&gt;0,"",第一週!$H$100))</f>
        <v/>
      </c>
      <c r="F7" s="628"/>
      <c r="G7" s="124" t="str">
        <f>_xlfn.CONCAT(IF(IFERROR(FIND("素-",第一週!$H$199),0)&gt;0,"",第一週!$H$199),IF(OR(第一週!$H$200=0,IFERROR(FIND("素-",第一週!$H$200),0)&gt;0),"",","),IF(IFERROR(FIND("素-",第一週!$H$200),0)&gt;0,"",第一週!$H$200),IF(OR(第一週!$H$201=0,IFERROR(FIND("素-",第一週!$H$201),0)&gt;0),"",","),IF(IFERROR(FIND("素-",第一週!$H$201),0)&gt;0,"",第一週!$H$201),IF(OR(第一週!$H$202=0,IFERROR(FIND("素-",第一週!$H$202),0)&gt;0),"",","),IF(IFERROR(FIND("素-",第一週!$H$202),0)&gt;0,"",第一週!$H$202),IF(OR(第一週!$H$203=0,IFERROR(FIND("素-",第一週!$H$203),0)&gt;0),"",","),IF(IFERROR(FIND("素-",第一週!$H$203),0)&gt;0,"",第一週!$H$203),IF(OR(第一週!$H$204=0,IFERROR(FIND("素-",第一週!$H$204),0)&gt;0),"",","),IF(IFERROR(FIND("素-",第一週!$H$204),0)&gt;0,"",第一週!$H$204),IF(OR(第一週!$H$205=0,IFERROR(FIND("素-",第一週!$H$205),0)&gt;0),"",","),IF(IFERROR(FIND("素-",第一週!$H$205),0)&gt;0,"",第一週!$H$205),IF(OR(第一週!$H$206=0,IFERROR(FIND("素-",第一週!$H$206),0)&gt;0),"",","),IF(IFERROR(FIND("素-",第一週!$H$206),0)&gt;0,"",第一週!$H$206))</f>
        <v/>
      </c>
      <c r="H7" s="630"/>
      <c r="I7" s="640"/>
      <c r="J7" s="636"/>
      <c r="K7" s="632"/>
      <c r="L7" s="632"/>
      <c r="M7" s="632"/>
      <c r="N7" s="632"/>
      <c r="O7" s="632"/>
      <c r="P7" s="638"/>
    </row>
    <row r="8" spans="1:16" ht="50.1" customHeight="1">
      <c r="A8" s="621">
        <f>IF(第一週!$L$2=0,"",第一週!$L$2)</f>
        <v>45699</v>
      </c>
      <c r="B8" s="623" t="s">
        <v>13</v>
      </c>
      <c r="C8" s="625" t="str">
        <f>IF(第一週!$L$4=0,"",第一週!$L$4)</f>
        <v>紫米飯</v>
      </c>
      <c r="D8" s="126" t="str">
        <f>IF(第一週!$L$34=0,"",第一週!$L$34)</f>
        <v>冰糖豬腳</v>
      </c>
      <c r="E8" s="126" t="str">
        <f>IF(第一週!$L$94=0,"",第一週!$L$94)</f>
        <v>田園洋芋</v>
      </c>
      <c r="F8" s="627" t="str">
        <f>IF(第一週!$L$184=0,"",第一週!$L$184)</f>
        <v>炒時蔬</v>
      </c>
      <c r="G8" s="126" t="str">
        <f>IF(第一週!$L$199=0,"",第一週!$L$199)</f>
        <v>芋頭西米露</v>
      </c>
      <c r="H8" s="629" t="str">
        <f>IF(第一週!$L$214=0,"",第一週!$L$214)&amp;+IF(第一週!$L$235=0,"","+")&amp;+IF(第一週!$L$235=0,"",第一週!$L$235)</f>
        <v>水果</v>
      </c>
      <c r="I8" s="639" t="str">
        <f>IF(第一週!$L$230=0,"",第一週!$L$230)</f>
        <v/>
      </c>
      <c r="J8" s="635">
        <f>IF(第一週!$BK$1=0,0,第一週!$BK$1)</f>
        <v>0</v>
      </c>
      <c r="K8" s="631">
        <f>IF(第一週!$BL$1=0,0,第一週!$BL$1)</f>
        <v>0</v>
      </c>
      <c r="L8" s="631">
        <f>IF(第一週!$BM$1=0,0,第一週!$BM$1)</f>
        <v>0</v>
      </c>
      <c r="M8" s="631">
        <f>IFERROR(IF(L8="","",2.3+IF(第一週!$BN$1=0,0,第一週!$BN$1)),"")</f>
        <v>2.2999999999999998</v>
      </c>
      <c r="N8" s="631">
        <f>IF(第一週!$BO$1=0,0,第一週!$BO$1)</f>
        <v>0</v>
      </c>
      <c r="O8" s="631">
        <f>IF(第一週!$BP$1=0,0,第一週!$BP$1)</f>
        <v>0</v>
      </c>
      <c r="P8" s="637">
        <f>IFERROR(J8*70+K8*75+L8*25+M8*45+N8*60+O8*150,"")</f>
        <v>103.49999999999999</v>
      </c>
    </row>
    <row r="9" spans="1:16" s="117" customFormat="1" ht="25.15" customHeight="1">
      <c r="A9" s="622"/>
      <c r="B9" s="624"/>
      <c r="C9" s="626"/>
      <c r="D9" s="124" t="str">
        <f>_xlfn.CONCAT(IF(IFERROR(FIND("素-",第一週!$M$34),0)&gt;0,"",第一週!$M$34),IF(OR(第一週!$M$35=0,IFERROR(FIND("素-",第一週!$M$35),0)&gt;0),"",","),IF(IFERROR(FIND("素-",第一週!$M$35),0)&gt;0,"",第一週!$M$35),IF(OR(第一週!$M$36=0,IFERROR(FIND("素-",第一週!$M$36),0)&gt;0),"",","),IF(IFERROR(FIND("素-",第一週!$M$36),0)&gt;0,"",第一週!$M$36),IF(OR(第一週!$M$37=0,IFERROR(FIND("素-",第一週!$M$37),0)&gt;0),"",","),IF(IFERROR(FIND("素-",第一週!$M$37),0)&gt;0,"",第一週!$M$37),IF(OR(第一週!$M$38=0,IFERROR(FIND("素-",第一週!$M$38),0)&gt;0),"",","),IF(IFERROR(FIND("素-",第一週!$M$38),0)&gt;0,"",第一週!$M$38),IF(OR(第一週!$M$39=0,IFERROR(FIND("素-",第一週!$M$39),0)&gt;0),"",","),IF(IFERROR(FIND("素-",第一週!$M$39),0)&gt;0,"",第一週!$M$39),IF(OR(第一週!$M$40=0,IFERROR(FIND("素-",第一週!$M$40),0)&gt;0),"",","),IF(IFERROR(FIND("素-",第一週!$M$40),0)&gt;0,"",第一週!$M$40),IF(OR(第一週!$M$41=0,IFERROR(FIND("素-",第一週!$M$41),0)&gt;0),"",","),IF(IFERROR(FIND("素-",第一週!$M$41),0)&gt;0,"",第一週!$M$41),IF(OR(第一週!$M$42=0,IFERROR(FIND("素-",第一週!$M$42),0)&gt;0),"",","),IF(IFERROR(FIND("素-",第一週!$M$42),0)&gt;0,"",第一週!$M$42))</f>
        <v>豬腳,豬前腿肉,八角,冰糖</v>
      </c>
      <c r="E9" s="124" t="str">
        <f>_xlfn.CONCAT(IF(IFERROR(FIND("素-",第一週!$M$94),0)&gt;0,"",第一週!$M$94),IF(OR(第一週!$M$95=0,IFERROR(FIND("素-",第一週!$M$95),0)&gt;0),"",","),IF(IFERROR(FIND("素-",第一週!$M$95),0)&gt;0,"",第一週!$M$95),IF(OR(第一週!$M$96=0,IFERROR(FIND("素-",第一週!$M$96),0)&gt;0),"",","),IF(IFERROR(FIND("素-",第一週!$M$96),0)&gt;0,"",第一週!$M$96),IF(OR(第一週!$M$97=0,IFERROR(FIND("素-",第一週!$M$97),0)&gt;0),"",","),IF(IFERROR(FIND("素-",第一週!$M$97),0)&gt;0,"",第一週!$M$97),IF(OR(第一週!$M$98=0,IFERROR(FIND("素-",第一週!$M$98),0)&gt;0),"",","),IF(IFERROR(FIND("素-",第一週!$M$98),0)&gt;0,"",第一週!$M$98),IF(OR(第一週!$M$99=0,IFERROR(FIND("素-",第一週!$M$99),0)&gt;0),"",","),IF(IFERROR(FIND("素-",第一週!$M$99),0)&gt;0,"",第一週!$M$99),IF(OR(第一週!$M$100=0,IFERROR(FIND("素-",第一週!$M$100),0)&gt;0),"",","),IF(IFERROR(FIND("素-",第一週!$M$100),0)&gt;0,"",第一週!$M$100))</f>
        <v>馬鈴薯,冷凍玉米粒,冷凍毛豆仁,黑胡椒粒,冷凍紅蘿蔔丁</v>
      </c>
      <c r="F9" s="628"/>
      <c r="G9" s="124" t="str">
        <f>_xlfn.CONCAT(IF(IFERROR(FIND("素-",第一週!$M$199),0)&gt;0,"",第一週!$M$199),IF(OR(第一週!$M$200=0,IFERROR(FIND("素-",第一週!$M$200),0)&gt;0),"",","),IF(IFERROR(FIND("素-",第一週!$M$200),0)&gt;0,"",第一週!$M$200),IF(OR(第一週!$M$201=0,IFERROR(FIND("素-",第一週!$M$201),0)&gt;0),"",","),IF(IFERROR(FIND("素-",第一週!$M$201),0)&gt;0,"",第一週!$M$201),IF(OR(第一週!$M$202=0,IFERROR(FIND("素-",第一週!$M$202),0)&gt;0),"",","),IF(IFERROR(FIND("素-",第一週!$M$202),0)&gt;0,"",第一週!$M$202),IF(OR(第一週!$M$203=0,IFERROR(FIND("素-",第一週!$M$203),0)&gt;0),"",","),IF(IFERROR(FIND("素-",第一週!$M$203),0)&gt;0,"",第一週!$M$203),IF(OR(第一週!$M$204=0,IFERROR(FIND("素-",第一週!$M$204),0)&gt;0),"",","),IF(IFERROR(FIND("素-",第一週!$M$204),0)&gt;0,"",第一週!$M$204),IF(OR(第一週!$M$205=0,IFERROR(FIND("素-",第一週!$M$205),0)&gt;0),"",","),IF(IFERROR(FIND("素-",第一週!$M$205),0)&gt;0,"",第一週!$M$205),IF(OR(第一週!$M$206=0,IFERROR(FIND("素-",第一週!$M$206),0)&gt;0),"",","),IF(IFERROR(FIND("素-",第一週!$M$206),0)&gt;0,"",第一週!$M$206))</f>
        <v>冷凍芋頭小丁,西谷米,二砂糖,椰漿</v>
      </c>
      <c r="H9" s="630"/>
      <c r="I9" s="640"/>
      <c r="J9" s="636"/>
      <c r="K9" s="632"/>
      <c r="L9" s="632"/>
      <c r="M9" s="632"/>
      <c r="N9" s="632"/>
      <c r="O9" s="632"/>
      <c r="P9" s="638"/>
    </row>
    <row r="10" spans="1:16" ht="50.1" customHeight="1">
      <c r="A10" s="621">
        <f>IF(第一週!$Q$2=0,"",第一週!$Q$2)</f>
        <v>45700</v>
      </c>
      <c r="B10" s="623" t="s">
        <v>14</v>
      </c>
      <c r="C10" s="625" t="str">
        <f>IF(第一週!$Q$4=0,"",第一週!$Q$4)</f>
        <v>小烏龍麵</v>
      </c>
      <c r="D10" s="126" t="str">
        <f>IF(第一週!$Q$34=0,"",第一週!$Q$34)</f>
        <v>大滷麵</v>
      </c>
      <c r="E10" s="126" t="str">
        <f>IF(第一週!$Q$94=0,"",第一週!$Q$94)</f>
        <v>香雞排</v>
      </c>
      <c r="F10" s="627" t="str">
        <f>IF(第一週!$Q$184=0,"",第一週!$Q$184)</f>
        <v>炒時蔬</v>
      </c>
      <c r="G10" s="126" t="str">
        <f>IF(第一週!$Q$199=0,"",第一週!$Q$199)</f>
        <v>紅豆包</v>
      </c>
      <c r="H10" s="629" t="str">
        <f>IF(第一週!$Q$214=0,"",第一週!$Q$214)&amp;+IF(第一週!$Q$235=0,"","+")&amp;+IF(第一週!$Q$235=0,"",第一週!$Q$235)</f>
        <v>水果</v>
      </c>
      <c r="I10" s="639" t="str">
        <f>IF(第一週!$Q$230=0,"",第一週!$Q$230)</f>
        <v/>
      </c>
      <c r="J10" s="635">
        <f>IF(第一週!$BQ$1=0,0,第一週!$BQ$1)</f>
        <v>0</v>
      </c>
      <c r="K10" s="631">
        <f>IF(第一週!$BR$1=0,0,第一週!$BR$1)</f>
        <v>0</v>
      </c>
      <c r="L10" s="631">
        <f>IF(第一週!$BS$1=0,0,第一週!$BS$1)</f>
        <v>0</v>
      </c>
      <c r="M10" s="631">
        <f>IFERROR(IF(L10="","",2.3+IF(第一週!$BT$1=0,0,第一週!$BT$1)),"")</f>
        <v>2.2999999999999998</v>
      </c>
      <c r="N10" s="631">
        <f>IF(第一週!$BU$1=0,0,第一週!$BU$1)</f>
        <v>0</v>
      </c>
      <c r="O10" s="631">
        <f>IF(第一週!$BV$1=0,0,第一週!$BV$1)</f>
        <v>0</v>
      </c>
      <c r="P10" s="637">
        <f>IFERROR(J10*70+K10*75+L10*25+M10*45+N10*60+O10*150,"")</f>
        <v>103.49999999999999</v>
      </c>
    </row>
    <row r="11" spans="1:16" s="129" customFormat="1" ht="30" customHeight="1">
      <c r="A11" s="622"/>
      <c r="B11" s="624"/>
      <c r="C11" s="626"/>
      <c r="D11" s="170" t="str">
        <f>_xlfn.CONCAT(IF(IFERROR(FIND("素-",第一週!$R$34),0)&gt;0,"",第一週!$R$34),IF(OR(第一週!$R$35=0,IFERROR(FIND("素-",第一週!$R$35),0)&gt;0),"",","),IF(IFERROR(FIND("素-",第一週!$R$35),0)&gt;0,"",第一週!$R$35),IF(OR(第一週!$R$36=0,IFERROR(FIND("素-",第一週!$R$36),0)&gt;0),"",","),IF(IFERROR(FIND("素-",第一週!$R$36),0)&gt;0,"",第一週!$R$36),IF(OR(第一週!$R$37=0,IFERROR(FIND("素-",第一週!$R$37),0)&gt;0),"",","),IF(IFERROR(FIND("素-",第一週!$R$37),0)&gt;0,"",第一週!$R$37),IF(OR(第一週!$R$38=0,IFERROR(FIND("素-",第一週!$R$38),0)&gt;0),"",","),IF(IFERROR(FIND("素-",第一週!$R$38),0)&gt;0,"",第一週!$R$38),IF(OR(第一週!$R$39=0,IFERROR(FIND("素-",第一週!$R$39),0)&gt;0),"",","),IF(IFERROR(FIND("素-",第一週!$R$39),0)&gt;0,"",第一週!$R$39),IF(OR(第一週!$R$40=0,IFERROR(FIND("素-",第一週!$R$40),0)&gt;0),"",","),IF(IFERROR(FIND("素-",第一週!$R$40),0)&gt;0,"",第一週!$R$40),IF(OR(第一週!$R$41=0,IFERROR(FIND("素-",第一週!$R$41),0)&gt;0),"",","),IF(IFERROR(FIND("素-",第一週!$R$41),0)&gt;0,"",第一週!$R$41),IF(OR(第一週!$R$42=0,IFERROR(FIND("素-",第一週!$R$42),0)&gt;0),"",","),IF(IFERROR(FIND("素-",第一週!$R$42),0)&gt;0,"",第一週!$R$42))</f>
        <v>豬前腿肉,雞蛋,脆筍,黑木耳,紅蘿蔔,板豆腐,大白菜</v>
      </c>
      <c r="E11" s="116" t="str">
        <f>_xlfn.CONCAT(IF(IFERROR(FIND("素-",第一週!$R$94),0)&gt;0,"",第一週!$R$94),IF(OR(第一週!$R$95=0,IFERROR(FIND("素-",第一週!$R$95),0)&gt;0),"",","),IF(IFERROR(FIND("素-",第一週!$R$95),0)&gt;0,"",第一週!$R$95),IF(OR(第一週!$R$96=0,IFERROR(FIND("素-",第一週!$R$96),0)&gt;0),"",","),IF(IFERROR(FIND("素-",第一週!$R$96),0)&gt;0,"",第一週!$R$96),IF(OR(第一週!$R$97=0,IFERROR(FIND("素-",第一週!$R$97),0)&gt;0),"",","),IF(IFERROR(FIND("素-",第一週!$R$97),0)&gt;0,"",第一週!$R$97),IF(OR(第一週!$R$98=0,IFERROR(FIND("素-",第一週!$R$98),0)&gt;0),"",","),IF(IFERROR(FIND("素-",第一週!$R$98),0)&gt;0,"",第一週!$R$98),IF(OR(第一週!$R$99=0,IFERROR(FIND("素-",第一週!$R$99),0)&gt;0),"",","),IF(IFERROR(FIND("素-",第一週!$R$99),0)&gt;0,"",第一週!$R$99),IF(OR(第一週!$R$100=0,IFERROR(FIND("素-",第一週!$R$100),0)&gt;0),"",","),IF(IFERROR(FIND("素-",第一週!$R$100),0)&gt;0,"",第一週!$R$100))</f>
        <v>雞堡</v>
      </c>
      <c r="F11" s="628"/>
      <c r="G11" s="116" t="str">
        <f>_xlfn.CONCAT(IF(IFERROR(FIND("素-",第一週!$R$199),0)&gt;0,"",第一週!$R$199),IF(OR(第一週!$R$200=0,IFERROR(FIND("素-",第一週!$R$200),0)&gt;0),"",","),IF(IFERROR(FIND("素-",第一週!$R$200),0)&gt;0,"",第一週!$R$200),IF(OR(第一週!$R$201=0,IFERROR(FIND("素-",第一週!$R$201),0)&gt;0),"",","),IF(IFERROR(FIND("素-",第一週!$R$201),0)&gt;0,"",第一週!$R$201),IF(OR(第一週!$R$202=0,IFERROR(FIND("素-",第一週!$R$202),0)&gt;0),"",","),IF(IFERROR(FIND("素-",第一週!$R$202),0)&gt;0,"",第一週!$R$202),IF(OR(第一週!$R$203=0,IFERROR(FIND("素-",第一週!$R$203),0)&gt;0),"",","),IF(IFERROR(FIND("素-",第一週!$R$203),0)&gt;0,"",第一週!$R$203),IF(OR(第一週!$R$204=0,IFERROR(FIND("素-",第一週!$R$204),0)&gt;0),"",","),IF(IFERROR(FIND("素-",第一週!$R$204),0)&gt;0,"",第一週!$R$204),IF(OR(第一週!$R$205=0,IFERROR(FIND("素-",第一週!$R$205),0)&gt;0),"",","),IF(IFERROR(FIND("素-",第一週!$R$205),0)&gt;0,"",第一週!$R$205),IF(OR(第一週!$R$206=0,IFERROR(FIND("素-",第一週!$R$206),0)&gt;0),"",","),IF(IFERROR(FIND("素-",第一週!$R$206),0)&gt;0,"",第一週!$R$206))</f>
        <v>紅豆包</v>
      </c>
      <c r="H11" s="630"/>
      <c r="I11" s="640"/>
      <c r="J11" s="636"/>
      <c r="K11" s="632"/>
      <c r="L11" s="632"/>
      <c r="M11" s="632"/>
      <c r="N11" s="632"/>
      <c r="O11" s="632"/>
      <c r="P11" s="638"/>
    </row>
    <row r="12" spans="1:16" ht="50.1" customHeight="1">
      <c r="A12" s="621">
        <f>IF(第一週!$V$2=0,"",第一週!$V$2)</f>
        <v>45701</v>
      </c>
      <c r="B12" s="623" t="s">
        <v>15</v>
      </c>
      <c r="C12" s="625" t="str">
        <f>IF(第一週!$V$4=0,"",第一週!$V$4)</f>
        <v>白米飯</v>
      </c>
      <c r="D12" s="126" t="str">
        <f>IF(第一週!$V$34=0,"",第一週!$V$34)</f>
        <v>蜜汁雞翅</v>
      </c>
      <c r="E12" s="126" t="str">
        <f>IF(第一週!$V$94=0,"",第一週!$V$94)</f>
        <v>高麗菜炒蛋</v>
      </c>
      <c r="F12" s="627" t="str">
        <f>IF(第一週!$V$184=0,"",第一週!$V$184)</f>
        <v>炒時蔬</v>
      </c>
      <c r="G12" s="126" t="str">
        <f>IF(第一週!$V$199=0,"",第一週!$V$199)</f>
        <v>玉米排骨湯</v>
      </c>
      <c r="H12" s="629" t="str">
        <f>IF(第一週!$V$214=0,"",第一週!$V$214)&amp;+IF(第一週!$V$235=0,"","+")&amp;+IF(第一週!$V$235=0,"",第一週!$V$235)</f>
        <v>果汁</v>
      </c>
      <c r="I12" s="639" t="str">
        <f>IF(第一週!$V$230=0,"",第一週!$V$230)</f>
        <v/>
      </c>
      <c r="J12" s="635">
        <f>IF(第一週!$BW$1=0,0,第一週!$BW$1)</f>
        <v>0</v>
      </c>
      <c r="K12" s="631">
        <f>IF(第一週!$BX$1=0,0,第一週!$BX$1)</f>
        <v>0</v>
      </c>
      <c r="L12" s="631">
        <f>IF(第一週!$BY$1=0,0,第一週!$BY$1)</f>
        <v>0</v>
      </c>
      <c r="M12" s="631">
        <f>IFERROR(IF(L12="","",2.3+IF(第一週!$BZ$1=0,0,第一週!$BZ$1)),"")</f>
        <v>2.2999999999999998</v>
      </c>
      <c r="N12" s="631">
        <f>IF(第一週!$CA$1=0,0,第一週!$CA$1)</f>
        <v>0</v>
      </c>
      <c r="O12" s="631">
        <f>IF(第一週!$CB$1=0,0,第一週!$CB$1)</f>
        <v>0</v>
      </c>
      <c r="P12" s="637">
        <f>IFERROR(J12*70+K12*75+L12*25+M12*45+N12*60+O12*150,"")</f>
        <v>103.49999999999999</v>
      </c>
    </row>
    <row r="13" spans="1:16" s="129" customFormat="1" ht="30" customHeight="1">
      <c r="A13" s="622"/>
      <c r="B13" s="624"/>
      <c r="C13" s="626"/>
      <c r="D13" s="116" t="str">
        <f>_xlfn.CONCAT(IF(IFERROR(FIND("素-",第一週!$W$34),0)&gt;0,"",第一週!$W$34),IF(OR(第一週!$W$35=0,IFERROR(FIND("素-",第一週!$W$35),0)&gt;0),"",","),IF(IFERROR(FIND("素-",第一週!$W$35),0)&gt;0,"",第一週!$W$35),IF(OR(第一週!$W$36=0,IFERROR(FIND("素-",第一週!$W$36),0)&gt;0),"",","),IF(IFERROR(FIND("素-",第一週!$W$36),0)&gt;0,"",第一週!$W$36),IF(OR(第一週!$W$37=0,IFERROR(FIND("素-",第一週!$W$37),0)&gt;0),"",","),IF(IFERROR(FIND("素-",第一週!$W$37),0)&gt;0,"",第一週!$W$37),IF(OR(第一週!$W$38=0,IFERROR(FIND("素-",第一週!$W$38),0)&gt;0),"",","),IF(IFERROR(FIND("素-",第一週!$W$38),0)&gt;0,"",第一週!$W$38),IF(OR(第一週!$W$39=0,IFERROR(FIND("素-",第一週!$W$39),0)&gt;0),"",","),IF(IFERROR(FIND("素-",第一週!$W$39),0)&gt;0,"",第一週!$W$39),IF(OR(第一週!$W$40=0,IFERROR(FIND("素-",第一週!$W$40),0)&gt;0),"",","),IF(IFERROR(FIND("素-",第一週!$W$40),0)&gt;0,"",第一週!$W$40),IF(OR(第一週!$W$41=0,IFERROR(FIND("素-",第一週!$W$41),0)&gt;0),"",","),IF(IFERROR(FIND("素-",第一週!$W$41),0)&gt;0,"",第一週!$W$41),IF(OR(第一週!$W$42=0,IFERROR(FIND("素-",第一週!$W$42),0)&gt;0),"",","),IF(IFERROR(FIND("素-",第一週!$W$42),0)&gt;0,"",第一週!$W$42))</f>
        <v>雞翅</v>
      </c>
      <c r="E13" s="116" t="str">
        <f>_xlfn.CONCAT(IF(IFERROR(FIND("素-",第一週!$W$94),0)&gt;0,"",第一週!$W$94),IF(OR(第一週!$W$95=0,IFERROR(FIND("素-",第一週!$W$95),0)&gt;0),"",","),IF(IFERROR(FIND("素-",第一週!$W$95),0)&gt;0,"",第一週!$W$95),IF(OR(第一週!$W$96=0,IFERROR(FIND("素-",第一週!$W$96),0)&gt;0),"",","),IF(IFERROR(FIND("素-",第一週!$W$96),0)&gt;0,"",第一週!$W$96),IF(OR(第一週!$W$97=0,IFERROR(FIND("素-",第一週!$W$97),0)&gt;0),"",","),IF(IFERROR(FIND("素-",第一週!$W$97),0)&gt;0,"",第一週!$W$97),IF(OR(第一週!$W$98=0,IFERROR(FIND("素-",第一週!$W$98),0)&gt;0),"",","),IF(IFERROR(FIND("素-",第一週!$W$98),0)&gt;0,"",第一週!$W$98),IF(OR(第一週!$W$99=0,IFERROR(FIND("素-",第一週!$W$99),0)&gt;0),"",","),IF(IFERROR(FIND("素-",第一週!$W$99),0)&gt;0,"",第一週!$W$99),IF(OR(第一週!$W$100=0,IFERROR(FIND("素-",第一週!$W$100),0)&gt;0),"",","),IF(IFERROR(FIND("素-",第一週!$W$100),0)&gt;0,"",第一週!$W$100))</f>
        <v>高麗菜,雞蛋,紅蘿蔔</v>
      </c>
      <c r="F13" s="628"/>
      <c r="G13" s="116" t="str">
        <f>_xlfn.CONCAT(IF(IFERROR(FIND("素-",第一週!$W$199),0)&gt;0,"",第一週!$W$199),IF(OR(第一週!$W$200=0,IFERROR(FIND("素-",第一週!$W$200),0)&gt;0),"",","),IF(IFERROR(FIND("素-",第一週!$W$200),0)&gt;0,"",第一週!$W$200),IF(OR(第一週!$W$201=0,IFERROR(FIND("素-",第一週!$W$201),0)&gt;0),"",","),IF(IFERROR(FIND("素-",第一週!$W$201),0)&gt;0,"",第一週!$W$201),IF(OR(第一週!$W$202=0,IFERROR(FIND("素-",第一週!$W$202),0)&gt;0),"",","),IF(IFERROR(FIND("素-",第一週!$W$202),0)&gt;0,"",第一週!$W$202),IF(OR(第一週!$W$203=0,IFERROR(FIND("素-",第一週!$W$203),0)&gt;0),"",","),IF(IFERROR(FIND("素-",第一週!$W$203),0)&gt;0,"",第一週!$W$203),IF(OR(第一週!$W$204=0,IFERROR(FIND("素-",第一週!$W$204),0)&gt;0),"",","),IF(IFERROR(FIND("素-",第一週!$W$204),0)&gt;0,"",第一週!$W$204),IF(OR(第一週!$W$205=0,IFERROR(FIND("素-",第一週!$W$205),0)&gt;0),"",","),IF(IFERROR(FIND("素-",第一週!$W$205),0)&gt;0,"",第一週!$W$205),IF(OR(第一週!$W$206=0,IFERROR(FIND("素-",第一週!$W$206),0)&gt;0),"",","),IF(IFERROR(FIND("素-",第一週!$W$206),0)&gt;0,"",第一週!$W$206))</f>
        <v>冷凍玉米塊,豬小排</v>
      </c>
      <c r="H13" s="630"/>
      <c r="I13" s="640"/>
      <c r="J13" s="636"/>
      <c r="K13" s="632"/>
      <c r="L13" s="632"/>
      <c r="M13" s="632"/>
      <c r="N13" s="632"/>
      <c r="O13" s="632"/>
      <c r="P13" s="638"/>
    </row>
    <row r="14" spans="1:16" ht="50.1" customHeight="1">
      <c r="A14" s="621">
        <f>IF(第一週!$AA$2=0,"",第一週!$AA$2)</f>
        <v>45702</v>
      </c>
      <c r="B14" s="623" t="s">
        <v>26</v>
      </c>
      <c r="C14" s="639" t="str">
        <f>IF(第一週!$AA$4=0,"",第一週!$AA$4)</f>
        <v>白米飯</v>
      </c>
      <c r="D14" s="126" t="str">
        <f>IF(第一週!$AA$34=0,"",第一週!$AA$34)</f>
        <v>鳳梨豆豉魚</v>
      </c>
      <c r="E14" s="126" t="str">
        <f>IF(第一週!$AA$94=0,"",第一週!$AA$94)</f>
        <v>螞蟻上樹</v>
      </c>
      <c r="F14" s="627" t="str">
        <f>IF(第一週!$AA$184=0,"",第一週!$AA$184)</f>
        <v>炒時蔬</v>
      </c>
      <c r="G14" s="126" t="str">
        <f>IF(第一週!$AA$199=0,"",第一週!$AA$199)</f>
        <v>山藥雞湯</v>
      </c>
      <c r="H14" s="629" t="str">
        <f>IF(第一週!$AA$214=0,"",第一週!$AA$214)&amp;+IF(第一週!$AA$235=0,"","+")&amp;+IF(第一週!$AA$235=0,"",第一週!$AA$235)</f>
        <v>保久乳</v>
      </c>
      <c r="I14" s="639" t="str">
        <f>IF(第一週!$AA$230=0,"",第一週!$AA$230)</f>
        <v/>
      </c>
      <c r="J14" s="635">
        <f>IF(第一週!$CC$1=0,0,第一週!$CC$1)</f>
        <v>0</v>
      </c>
      <c r="K14" s="631">
        <f>IF(第一週!$CD$1=0,0,第一週!$CD$1)</f>
        <v>0</v>
      </c>
      <c r="L14" s="631">
        <f>IF(第一週!$CE$1=0,0,第一週!$CE$1)</f>
        <v>0</v>
      </c>
      <c r="M14" s="631">
        <f>IFERROR(IF(L14="","",2.3+IF(第一週!$CF$1=0,0,第一週!$CF$1)),"")</f>
        <v>2.2999999999999998</v>
      </c>
      <c r="N14" s="631">
        <f>IF(第一週!$CG$1=0,0,第一週!$CG$1)</f>
        <v>0</v>
      </c>
      <c r="O14" s="631">
        <f>IF(第一週!$CH$1=0,0,第一週!$CH$1)</f>
        <v>0</v>
      </c>
      <c r="P14" s="637">
        <f>IFERROR(J14*70+K14*75+L14*25+M14*45+N14*60+O14*150,"")</f>
        <v>103.49999999999999</v>
      </c>
    </row>
    <row r="15" spans="1:16" s="129" customFormat="1" ht="30" customHeight="1">
      <c r="A15" s="622"/>
      <c r="B15" s="624"/>
      <c r="C15" s="640"/>
      <c r="D15" s="116" t="str">
        <f>_xlfn.CONCAT(IF(IFERROR(FIND("素-",第一週!$AB$34),0)&gt;0,"",第一週!$AB$34),IF(OR(第一週!$AB$35=0,IFERROR(FIND("素-",第一週!$AB$35),0)&gt;0),"",","),IF(IFERROR(FIND("素-",第一週!$AB$35),0)&gt;0,"",第一週!$AB$35),IF(OR(第一週!$AB$36=0,IFERROR(FIND("素-",第一週!$AB$36),0)&gt;0),"",","),IF(IFERROR(FIND("素-",第一週!$AB$36),0)&gt;0,"",第一週!$AB$36),IF(OR(第一週!$AB$37=0,IFERROR(FIND("素-",第一週!$AB$37),0)&gt;0),"",","),IF(IFERROR(FIND("素-",第一週!$AB$37),0)&gt;0,"",第一週!$AB$37),IF(OR(第一週!$AB$38=0,IFERROR(FIND("素-",第一週!$AB$38),0)&gt;0),"",","),IF(IFERROR(FIND("素-",第一週!$AB$38),0)&gt;0,"",第一週!$AB$38),IF(OR(第一週!$AB$39=0,IFERROR(FIND("素-",第一週!$AB$39),0)&gt;0),"",","),IF(IFERROR(FIND("素-",第一週!$AB$39),0)&gt;0,"",第一週!$AB$39),IF(OR(第一週!$AB$40=0,IFERROR(FIND("素-",第一週!$AB$40),0)&gt;0),"",","),IF(IFERROR(FIND("素-",第一週!$AB$40),0)&gt;0,"",第一週!$AB$40),IF(OR(第一週!$AB$41=0,IFERROR(FIND("素-",第一週!$AB$41),0)&gt;0),"",","),IF(IFERROR(FIND("素-",第一週!$AB$41),0)&gt;0,"",第一週!$AB$41),IF(OR(第一週!$AB$42=0,IFERROR(FIND("素-",第一週!$AB$42),0)&gt;0),"",","),IF(IFERROR(FIND("素-",第一週!$AB$42),0)&gt;0,"",第一週!$AB$42))</f>
        <v>魚,鳳梨豆醬,豆豉,薑,洋蔥</v>
      </c>
      <c r="E15" s="116" t="str">
        <f>_xlfn.CONCAT(IF(IFERROR(FIND("素-",第一週!$AB$94),0)&gt;0,"",第一週!$AB$94),IF(OR(第一週!$AB$95=0,IFERROR(FIND("素-",第一週!$AB$95),0)&gt;0),"",","),IF(IFERROR(FIND("素-",第一週!$AB$95),0)&gt;0,"",第一週!$AB$95),IF(OR(第一週!$AB$96=0,IFERROR(FIND("素-",第一週!$AB$96),0)&gt;0),"",","),IF(IFERROR(FIND("素-",第一週!$AB$96),0)&gt;0,"",第一週!$AB$96),IF(OR(第一週!$AB$97=0,IFERROR(FIND("素-",第一週!$AB$97),0)&gt;0),"",","),IF(IFERROR(FIND("素-",第一週!$AB$97),0)&gt;0,"",第一週!$AB$97),IF(OR(第一週!$AB$98=0,IFERROR(FIND("素-",第一週!$AB$98),0)&gt;0),"",","),IF(IFERROR(FIND("素-",第一週!$AB$98),0)&gt;0,"",第一週!$AB$98),IF(OR(第一週!$AB$99=0,IFERROR(FIND("素-",第一週!$AB$99),0)&gt;0),"",","),IF(IFERROR(FIND("素-",第一週!$AB$99),0)&gt;0,"",第一週!$AB$99),IF(OR(第一週!$AB$100=0,IFERROR(FIND("素-",第一週!$AB$100),0)&gt;0),"",","),IF(IFERROR(FIND("素-",第一週!$AB$100),0)&gt;0,"",第一週!$AB$100))</f>
        <v>冬粉,冷凍毛豆仁,大白菜,豆瓣醬,紅蘿蔔</v>
      </c>
      <c r="F15" s="628"/>
      <c r="G15" s="116" t="str">
        <f>_xlfn.CONCAT(IF(IFERROR(FIND("素-",第一週!$AB$199),0)&gt;0,"",第一週!$AB$199),IF(OR(第一週!$AB$200=0,IFERROR(FIND("素-",第一週!$AB$200),0)&gt;0),"",","),IF(IFERROR(FIND("素-",第一週!$AB$200),0)&gt;0,"",第一週!$AB$200),IF(OR(第一週!$AB$201=0,IFERROR(FIND("素-",第一週!$AB$201),0)&gt;0),"",","),IF(IFERROR(FIND("素-",第一週!$AB$201),0)&gt;0,"",第一週!$AB$201),IF(OR(第一週!$AB$202=0,IFERROR(FIND("素-",第一週!$AB$202),0)&gt;0),"",","),IF(IFERROR(FIND("素-",第一週!$AB$202),0)&gt;0,"",第一週!$AB$202),IF(OR(第一週!$AB$203=0,IFERROR(FIND("素-",第一週!$AB$203),0)&gt;0),"",","),IF(IFERROR(FIND("素-",第一週!$AB$203),0)&gt;0,"",第一週!$AB$203),IF(OR(第一週!$AB$204=0,IFERROR(FIND("素-",第一週!$AB$204),0)&gt;0),"",","),IF(IFERROR(FIND("素-",第一週!$AB$204),0)&gt;0,"",第一週!$AB$204),IF(OR(第一週!$AB$205=0,IFERROR(FIND("素-",第一週!$AB$205),0)&gt;0),"",","),IF(IFERROR(FIND("素-",第一週!$AB$205),0)&gt;0,"",第一週!$AB$205),IF(OR(第一週!$AB$206=0,IFERROR(FIND("素-",第一週!$AB$206),0)&gt;0),"",","),IF(IFERROR(FIND("素-",第一週!$AB$206),0)&gt;0,"",第一週!$AB$206))</f>
        <v>雞骨腿,山藥</v>
      </c>
      <c r="H15" s="630"/>
      <c r="I15" s="640"/>
      <c r="J15" s="636"/>
      <c r="K15" s="632"/>
      <c r="L15" s="632"/>
      <c r="M15" s="632"/>
      <c r="N15" s="632"/>
      <c r="O15" s="632"/>
      <c r="P15" s="638"/>
    </row>
    <row r="16" spans="1:16" ht="50.1" hidden="1" customHeight="1">
      <c r="A16" s="621" t="str">
        <f>IF(第一週!$AF$2=0,"",第一週!$AF$2)</f>
        <v/>
      </c>
      <c r="B16" s="623" t="s">
        <v>27</v>
      </c>
      <c r="C16" s="639" t="str">
        <f>IF(第一週!$AF$4=0,"",第一週!$AF$4)</f>
        <v/>
      </c>
      <c r="D16" s="126" t="str">
        <f>IF(第一週!$AF$34=0,"",第一週!$AF$34)</f>
        <v/>
      </c>
      <c r="E16" s="126" t="str">
        <f>IF(第一週!$AF$94=0,"",第一週!$AF$94)</f>
        <v/>
      </c>
      <c r="F16" s="627" t="str">
        <f>IF(第一週!$AF$184=0,"",第一週!$AF$184)</f>
        <v/>
      </c>
      <c r="G16" s="126" t="str">
        <f>IF(第一週!$AF$199=0,"",第一週!$AF$199)</f>
        <v/>
      </c>
      <c r="H16" s="629" t="str">
        <f>IF(第一週!$AF$214=0,"",第一週!$AF$214)&amp;+IF(第一週!$AF$235=0,"","+")&amp;+IF(第一週!$AF$235=0,"",第一週!$AF$235)</f>
        <v/>
      </c>
      <c r="I16" s="639" t="str">
        <f>IF(第一週!$AF$230=0,"",第一週!$AF$230)</f>
        <v/>
      </c>
      <c r="J16" s="635">
        <f>IF(第一週!$CI$1=0,0,第一週!$CI$1)</f>
        <v>0</v>
      </c>
      <c r="K16" s="631">
        <f>IF(第一週!$CJ$1=0,0,第一週!$CJ$1)</f>
        <v>0</v>
      </c>
      <c r="L16" s="631">
        <f>IF(第一週!$CK$1=0,0,第一週!$CK$1)</f>
        <v>0</v>
      </c>
      <c r="M16" s="631"/>
      <c r="N16" s="631">
        <f>IF(第一週!$CM$1=0,0,第一週!$CM$1)</f>
        <v>0</v>
      </c>
      <c r="O16" s="631">
        <f>IF(第一週!$CN$1=0,0,第一週!$CN$1)</f>
        <v>0</v>
      </c>
      <c r="P16" s="637">
        <f>IFERROR(J16*70+K16*75+L16*25+M16*45+N16*60+O16*150,"")</f>
        <v>0</v>
      </c>
    </row>
    <row r="17" spans="1:16" s="117" customFormat="1" ht="25.15" hidden="1" customHeight="1">
      <c r="A17" s="622"/>
      <c r="B17" s="624"/>
      <c r="C17" s="640"/>
      <c r="D17" s="124" t="str">
        <f>_xlfn.CONCAT(IF(IFERROR(FIND("素-",第一週!$AG$34),0)&gt;0,"",第一週!$AG$34),IF(OR(第一週!$AG$35=0,IFERROR(FIND("素-",第一週!$AG$35),0)&gt;0),"",","),IF(IFERROR(FIND("素-",第一週!$AG$35),0)&gt;0,"",第一週!$AG$35),IF(OR(第一週!$AG$36=0,IFERROR(FIND("素-",第一週!$AG$36),0)&gt;0),"",","),IF(IFERROR(FIND("素-",第一週!$AG$36),0)&gt;0,"",第一週!$AG$36),IF(OR(第一週!$AG$37=0,IFERROR(FIND("素-",第一週!$AG$37),0)&gt;0),"",","),IF(IFERROR(FIND("素-",第一週!$AG$37),0)&gt;0,"",第一週!$AG$37),IF(OR(第一週!$AG$38=0,IFERROR(FIND("素-",第一週!$AG$38),0)&gt;0),"",","),IF(IFERROR(FIND("素-",第一週!$AG$38),0)&gt;0,"",第一週!$AG$38),IF(OR(第一週!$AG$39=0,IFERROR(FIND("素-",第一週!$AG$39),0)&gt;0),"",","),IF(IFERROR(FIND("素-",第一週!$AG$39),0)&gt;0,"",第一週!$AG$39),IF(OR(第一週!$AG$40=0,IFERROR(FIND("素-",第一週!$AG$40),0)&gt;0),"",","),IF(IFERROR(FIND("素-",第一週!$AG$40),0)&gt;0,"",第一週!$AG$40),IF(OR(第一週!$AG$41=0,IFERROR(FIND("素-",第一週!$AG$41),0)&gt;0),"",","),IF(IFERROR(FIND("素-",第一週!$AG$41),0)&gt;0,"",第一週!$AG$41),IF(OR(第一週!$AG$42=0,IFERROR(FIND("素-",第一週!$AG$42),0)&gt;0),"",","),IF(IFERROR(FIND("素-",第一週!$AG$42),0)&gt;0,"",第一週!$AG$42))</f>
        <v/>
      </c>
      <c r="E17" s="124" t="str">
        <f>_xlfn.CONCAT(IF(IFERROR(FIND("素-",第一週!$AG$94),0)&gt;0,"",第一週!$AG$94),IF(OR(第一週!$AG$95=0,IFERROR(FIND("素-",第一週!$AG$95),0)&gt;0),"",","),IF(IFERROR(FIND("素-",第一週!$AG$95),0)&gt;0,"",第一週!$AG$95),IF(OR(第一週!$AG$96=0,IFERROR(FIND("素-",第一週!$AG$96),0)&gt;0),"",","),IF(IFERROR(FIND("素-",第一週!$AG$96),0)&gt;0,"",第一週!$AG$96),IF(OR(第一週!$AG$97=0,IFERROR(FIND("素-",第一週!$AG$97),0)&gt;0),"",","),IF(IFERROR(FIND("素-",第一週!$AG$97),0)&gt;0,"",第一週!$AG$97),IF(OR(第一週!$AG$98=0,IFERROR(FIND("素-",第一週!$AG$98),0)&gt;0),"",","),IF(IFERROR(FIND("素-",第一週!$AG$98),0)&gt;0,"",第一週!$AG$98),IF(OR(第一週!$AG$99=0,IFERROR(FIND("素-",第一週!$AG$99),0)&gt;0),"",","),IF(IFERROR(FIND("素-",第一週!$AG$99),0)&gt;0,"",第一週!$AG$99),IF(OR(第一週!$AG$100=0,IFERROR(FIND("素-",第一週!$AG$100),0)&gt;0),"",","),IF(IFERROR(FIND("素-",第一週!$AG$100),0)&gt;0,"",第一週!$AG$100))</f>
        <v/>
      </c>
      <c r="F17" s="628"/>
      <c r="G17" s="124" t="str">
        <f>_xlfn.CONCAT(IF(IFERROR(FIND("素-",第一週!$AG$199),0)&gt;0,"",第一週!$AG$199),IF(OR(第一週!$AG$200=0,IFERROR(FIND("素-",第一週!$AG$200),0)&gt;0),"",","),IF(IFERROR(FIND("素-",第一週!$AG$200),0)&gt;0,"",第一週!$AG$200),IF(OR(第一週!$AG$201=0,IFERROR(FIND("素-",第一週!$AG$201),0)&gt;0),"",","),IF(IFERROR(FIND("素-",第一週!$AG$201),0)&gt;0,"",第一週!$AG$201),IF(OR(第一週!$AG$202=0,IFERROR(FIND("素-",第一週!$AG$202),0)&gt;0),"",","),IF(IFERROR(FIND("素-",第一週!$AG$202),0)&gt;0,"",第一週!$AG$202),IF(OR(第一週!$AG$203=0,IFERROR(FIND("素-",第一週!$AG$203),0)&gt;0),"",","),IF(IFERROR(FIND("素-",第一週!$AG$203),0)&gt;0,"",第一週!$AG$203),IF(OR(第一週!$AG$204=0,IFERROR(FIND("素-",第一週!$AG$204),0)&gt;0),"",","),IF(IFERROR(FIND("素-",第一週!$AG$204),0)&gt;0,"",第一週!$AG$204),IF(OR(第一週!$AG$205=0,IFERROR(FIND("素-",第一週!$AG$205),0)&gt;0),"",","),IF(IFERROR(FIND("素-",第一週!$AG$205),0)&gt;0,"",第一週!$AG$205),IF(OR(第一週!$AG$206=0,IFERROR(FIND("素-",第一週!$AG$206),0)&gt;0),"",","),IF(IFERROR(FIND("素-",第一週!$AG$206),0)&gt;0,"",第一週!$AG$206))</f>
        <v/>
      </c>
      <c r="H17" s="630"/>
      <c r="I17" s="640"/>
      <c r="J17" s="636"/>
      <c r="K17" s="632"/>
      <c r="L17" s="632"/>
      <c r="M17" s="632"/>
      <c r="N17" s="632"/>
      <c r="O17" s="632"/>
      <c r="P17" s="638"/>
    </row>
    <row r="18" spans="1:16" ht="50.1" hidden="1" customHeight="1">
      <c r="A18" s="621"/>
      <c r="B18" s="623" t="s">
        <v>28</v>
      </c>
      <c r="C18" s="639"/>
      <c r="D18" s="126"/>
      <c r="E18" s="184"/>
      <c r="F18" s="627"/>
      <c r="G18" s="126"/>
      <c r="H18" s="629"/>
      <c r="I18" s="639"/>
      <c r="J18" s="657"/>
      <c r="K18" s="625"/>
      <c r="L18" s="625"/>
      <c r="M18" s="625"/>
      <c r="N18" s="625"/>
      <c r="O18" s="625"/>
      <c r="P18" s="637">
        <f>IFERROR(J18*70+K18*75+L18*25+M18*45+N18*60+O18*150,"")</f>
        <v>0</v>
      </c>
    </row>
    <row r="19" spans="1:16" s="117" customFormat="1" ht="25.15" hidden="1" customHeight="1">
      <c r="A19" s="622"/>
      <c r="B19" s="624"/>
      <c r="C19" s="640"/>
      <c r="D19" s="124"/>
      <c r="E19" s="124"/>
      <c r="F19" s="628"/>
      <c r="G19" s="124"/>
      <c r="H19" s="630"/>
      <c r="I19" s="640"/>
      <c r="J19" s="658"/>
      <c r="K19" s="626"/>
      <c r="L19" s="626"/>
      <c r="M19" s="626"/>
      <c r="N19" s="626"/>
      <c r="O19" s="626"/>
      <c r="P19" s="638"/>
    </row>
    <row r="20" spans="1:16" ht="50.1" customHeight="1">
      <c r="A20" s="621">
        <f>IF(第二週!$G$2=0,"",第二週!$G$2)</f>
        <v>45705</v>
      </c>
      <c r="B20" s="623" t="s">
        <v>12</v>
      </c>
      <c r="C20" s="639" t="str">
        <f>IF(第二週!$G$4=0,"",第二週!$G$4)</f>
        <v>白米飯</v>
      </c>
      <c r="D20" s="126" t="str">
        <f>IF(第二週!$G$34=0,"",第二週!$G$34)</f>
        <v>三杯雞</v>
      </c>
      <c r="E20" s="126" t="str">
        <f>IF(第二週!$G$94=0,"",第二週!$G$94)</f>
        <v>四色干絲</v>
      </c>
      <c r="F20" s="627" t="str">
        <f>IF(第二週!$G$184=0,"",第二週!$G$184)</f>
        <v>炒時蔬</v>
      </c>
      <c r="G20" s="126" t="str">
        <f>IF(第二週!$G$199=0,"",第二週!$G$199)</f>
        <v>番茄蛋花湯</v>
      </c>
      <c r="H20" s="629" t="str">
        <f>IF(第二週!$G$214=0,"",第二週!$G$214)&amp;+IF(第二週!$G$235=0,"","+")&amp;+IF(第二週!$G$235=0,"",第二週!$G$235)</f>
        <v>綜合堅果</v>
      </c>
      <c r="I20" s="639" t="str">
        <f>IF(第二週!$G$230=0,"",第二週!$G$230)</f>
        <v>豆漿</v>
      </c>
      <c r="J20" s="635">
        <f>IF(第二週!$BE$1=0,0,第二週!$BE$1)</f>
        <v>0</v>
      </c>
      <c r="K20" s="631">
        <f>IF(第二週!$BF$1=0,0,第二週!$BF$1)</f>
        <v>0</v>
      </c>
      <c r="L20" s="631">
        <f>IF(第二週!$BG$1=0,0,第二週!$BG$1)</f>
        <v>0</v>
      </c>
      <c r="M20" s="631">
        <f>IFERROR(IF(L20="","",2.3+IF(第二週!$BH$1=0,0,第二週!$BH$1)),"")</f>
        <v>2.2999999999999998</v>
      </c>
      <c r="N20" s="631">
        <f>IF(第二週!$BI$1=0,0,第二週!$BI$1)</f>
        <v>0</v>
      </c>
      <c r="O20" s="631">
        <f>IF(第二週!$BJ$1=0,0,第二週!$BJ$1)</f>
        <v>0</v>
      </c>
      <c r="P20" s="637">
        <f>IFERROR(J20*70+K20*75+L20*25+M20*45+N20*60+O20*150,"")</f>
        <v>103.49999999999999</v>
      </c>
    </row>
    <row r="21" spans="1:16" s="129" customFormat="1" ht="30" customHeight="1">
      <c r="A21" s="622"/>
      <c r="B21" s="624"/>
      <c r="C21" s="640"/>
      <c r="D21" s="116" t="str">
        <f>_xlfn.CONCAT(IF(IFERROR(FIND("素-",第二週!$H$34),0)&gt;0,"",第二週!$H$34),IF(OR(第二週!$H$35=0,IFERROR(FIND("素-",第二週!$H$35),0)&gt;0),"",","),IF(IFERROR(FIND("素-",第二週!$H$35),0)&gt;0,"",第二週!$H$35),IF(OR(第二週!$H$36=0,IFERROR(FIND("素-",第二週!$H$36),0)&gt;0),"",","),IF(IFERROR(FIND("素-",第二週!$H$36),0)&gt;0,"",第二週!$H$36),IF(OR(第二週!$H$37=0,IFERROR(FIND("素-",第二週!$H$37),0)&gt;0),"",","),IF(IFERROR(FIND("素-",第二週!$H$37),0)&gt;0,"",第二週!$H$37),IF(OR(第二週!$H$38=0,IFERROR(FIND("素-",第二週!$H$38),0)&gt;0),"",","),IF(IFERROR(FIND("素-",第二週!$H$38),0)&gt;0,"",第二週!$H$38),IF(OR(第二週!$H$39=0,IFERROR(FIND("素-",第二週!$H$39),0)&gt;0),"",","),IF(IFERROR(FIND("素-",第二週!$H$39),0)&gt;0,"",第二週!$H$39),IF(OR(第二週!$H$40=0,IFERROR(FIND("素-",第二週!$H$40),0)&gt;0),"",","),IF(IFERROR(FIND("素-",第二週!$H$40),0)&gt;0,"",第二週!$H$40),IF(OR(第二週!$H$41=0,IFERROR(FIND("素-",第二週!$H$41),0)&gt;0),"",","),IF(IFERROR(FIND("素-",第二週!$H$41),0)&gt;0,"",第二週!$H$41),IF(OR(第二週!$H$42=0,IFERROR(FIND("素-",第二週!$H$42),0)&gt;0),"",","),IF(IFERROR(FIND("素-",第二週!$H$42),0)&gt;0,"",第二週!$H$42))</f>
        <v>雞胸,棒棒腿,米血糕,九層塔,胡麻油,薑</v>
      </c>
      <c r="E21" s="116" t="str">
        <f>_xlfn.CONCAT(IF(IFERROR(FIND("素-",第二週!$H$94),0)&gt;0,"",第二週!$H$94),IF(OR(第二週!$H$95=0,IFERROR(FIND("素-",第二週!$H$95),0)&gt;0),"",","),IF(IFERROR(FIND("素-",第二週!$H$95),0)&gt;0,"",第二週!$H$95),IF(OR(第二週!$H$96=0,IFERROR(FIND("素-",第二週!$H$96),0)&gt;0),"",","),IF(IFERROR(FIND("素-",第二週!$H$96),0)&gt;0,"",第二週!$H$96),IF(OR(第二週!$H$97=0,IFERROR(FIND("素-",第二週!$H$97),0)&gt;0),"",","),IF(IFERROR(FIND("素-",第二週!$H$97),0)&gt;0,"",第二週!$H$97),IF(OR(第二週!$H$98=0,IFERROR(FIND("素-",第二週!$H$98),0)&gt;0),"",","),IF(IFERROR(FIND("素-",第二週!$H$98),0)&gt;0,"",第二週!$H$98),IF(OR(第二週!$H$99=0,IFERROR(FIND("素-",第二週!$H$99),0)&gt;0),"",","),IF(IFERROR(FIND("素-",第二週!$H$99),0)&gt;0,"",第二週!$H$99),IF(OR(第二週!$H$100=0,IFERROR(FIND("素-",第二週!$H$100),0)&gt;0),"",","),IF(IFERROR(FIND("素-",第二週!$H$100),0)&gt;0,"",第二週!$H$100))</f>
        <v>海帶絲,芹菜,胡蘿蔔,豆干絲</v>
      </c>
      <c r="F21" s="628"/>
      <c r="G21" s="116" t="str">
        <f>_xlfn.CONCAT(IF(IFERROR(FIND("素-",第二週!$H$199),0)&gt;0,"",第二週!$H$199),IF(OR(第二週!$H$200=0,IFERROR(FIND("素-",第二週!$H$200),0)&gt;0),"",","),IF(IFERROR(FIND("素-",第二週!$H$200),0)&gt;0,"",第二週!$H$200),IF(OR(第二週!$H$201=0,IFERROR(FIND("素-",第二週!$H$201),0)&gt;0),"",","),IF(IFERROR(FIND("素-",第二週!$H$201),0)&gt;0,"",第二週!$H$201),IF(OR(第二週!$H$202=0,IFERROR(FIND("素-",第二週!$H$202),0)&gt;0),"",","),IF(IFERROR(FIND("素-",第二週!$H$202),0)&gt;0,"",第二週!$H$202),IF(OR(第二週!$H$203=0,IFERROR(FIND("素-",第二週!$H$203),0)&gt;0),"",","),IF(IFERROR(FIND("素-",第二週!$H$203),0)&gt;0,"",第二週!$H$203),IF(OR(第二週!$H$204=0,IFERROR(FIND("素-",第二週!$H$204),0)&gt;0),"",","),IF(IFERROR(FIND("素-",第二週!$H$204),0)&gt;0,"",第二週!$H$204),IF(OR(第二週!$H$205=0,IFERROR(FIND("素-",第二週!$H$205),0)&gt;0),"",","),IF(IFERROR(FIND("素-",第二週!$H$205),0)&gt;0,"",第二週!$H$205),IF(OR(第二週!$H$206=0,IFERROR(FIND("素-",第二週!$H$206),0)&gt;0),"",","),IF(IFERROR(FIND("素-",第二週!$H$206),0)&gt;0,"",第二週!$H$206))</f>
        <v>青蔥,雞蛋,番茄</v>
      </c>
      <c r="H21" s="630"/>
      <c r="I21" s="640"/>
      <c r="J21" s="636"/>
      <c r="K21" s="632"/>
      <c r="L21" s="632"/>
      <c r="M21" s="632"/>
      <c r="N21" s="632"/>
      <c r="O21" s="632"/>
      <c r="P21" s="638"/>
    </row>
    <row r="22" spans="1:16" ht="50.1" customHeight="1">
      <c r="A22" s="621">
        <f>IF(第二週!$L$2=0,"",第二週!$L$2)</f>
        <v>45706</v>
      </c>
      <c r="B22" s="623" t="s">
        <v>13</v>
      </c>
      <c r="C22" s="639" t="str">
        <f>IF(第二週!$L$4=0,"",第二週!$L$4)</f>
        <v>糙米飯</v>
      </c>
      <c r="D22" s="126" t="str">
        <f>IF(第二週!$L$34=0,"",第二週!$L$34)</f>
        <v>洋葱滑蛋肉片</v>
      </c>
      <c r="E22" s="126" t="str">
        <f>IF(第二週!$L$94=0,"",第二週!$L$94)</f>
        <v>客家小炒</v>
      </c>
      <c r="F22" s="627" t="str">
        <f>IF(第二週!$L$184=0,"",第二週!$L$184)</f>
        <v>炒時蔬</v>
      </c>
      <c r="G22" s="126" t="str">
        <f>IF(第二週!$L$199=0,"",第二週!$L$199)</f>
        <v>筍片雞湯</v>
      </c>
      <c r="H22" s="629" t="str">
        <f>IF(第二週!$L$214=0,"",第二週!$L$214)&amp;+IF(第二週!$L$235=0,"","+")&amp;+IF(第二週!$L$235=0,"",第二週!$L$235)</f>
        <v>水果</v>
      </c>
      <c r="I22" s="639" t="str">
        <f>IF(第二週!$L$230=0,"",第二週!$L$230)</f>
        <v/>
      </c>
      <c r="J22" s="635">
        <f>IF(第二週!$BK$1=0,0,第二週!$BK$1)</f>
        <v>0</v>
      </c>
      <c r="K22" s="631">
        <f>IF(第二週!$BL$1=0,0,第二週!$BL$1)</f>
        <v>0</v>
      </c>
      <c r="L22" s="631">
        <f>IF(第二週!$BM$1=0,0,第二週!$BM$1)</f>
        <v>0</v>
      </c>
      <c r="M22" s="631">
        <f>IFERROR(IF(L22="","",2.3+IF(第二週!$BN$1=0,0,第二週!$BN$1)),"")</f>
        <v>2.2999999999999998</v>
      </c>
      <c r="N22" s="631">
        <f>IF(第二週!$BO$1=0,0,第二週!$BO$1)</f>
        <v>0</v>
      </c>
      <c r="O22" s="631">
        <f>IF(第二週!$BP$1=0,0,第二週!$BP$1)</f>
        <v>0</v>
      </c>
      <c r="P22" s="637">
        <f>IFERROR(J22*70+K22*75+L22*25+M22*45+N22*60+O22*150,"")</f>
        <v>103.49999999999999</v>
      </c>
    </row>
    <row r="23" spans="1:16" s="129" customFormat="1" ht="30" customHeight="1">
      <c r="A23" s="622"/>
      <c r="B23" s="624"/>
      <c r="C23" s="640"/>
      <c r="D23" s="116" t="str">
        <f>_xlfn.CONCAT(IF(IFERROR(FIND("素-",第二週!$M$34),0)&gt;0,"",第二週!$M$34),IF(OR(第二週!$M$35=0,IFERROR(FIND("素-",第二週!$M$35),0)&gt;0),"",","),IF(IFERROR(FIND("素-",第二週!$M$35),0)&gt;0,"",第二週!$M$35),IF(OR(第二週!$M$36=0,IFERROR(FIND("素-",第二週!$M$36),0)&gt;0),"",","),IF(IFERROR(FIND("素-",第二週!$M$36),0)&gt;0,"",第二週!$M$36),IF(OR(第二週!$M$37=0,IFERROR(FIND("素-",第二週!$M$37),0)&gt;0),"",","),IF(IFERROR(FIND("素-",第二週!$M$37),0)&gt;0,"",第二週!$M$37),IF(OR(第二週!$M$38=0,IFERROR(FIND("素-",第二週!$M$38),0)&gt;0),"",","),IF(IFERROR(FIND("素-",第二週!$M$38),0)&gt;0,"",第二週!$M$38),IF(OR(第二週!$M$39=0,IFERROR(FIND("素-",第二週!$M$39),0)&gt;0),"",","),IF(IFERROR(FIND("素-",第二週!$M$39),0)&gt;0,"",第二週!$M$39),IF(OR(第二週!$M$40=0,IFERROR(FIND("素-",第二週!$M$40),0)&gt;0),"",","),IF(IFERROR(FIND("素-",第二週!$M$40),0)&gt;0,"",第二週!$M$40),IF(OR(第二週!$M$41=0,IFERROR(FIND("素-",第二週!$M$41),0)&gt;0),"",","),IF(IFERROR(FIND("素-",第二週!$M$41),0)&gt;0,"",第二週!$M$41),IF(OR(第二週!$M$42=0,IFERROR(FIND("素-",第二週!$M$42),0)&gt;0),"",","),IF(IFERROR(FIND("素-",第二週!$M$42),0)&gt;0,"",第二週!$M$42))</f>
        <v>豬前腿肉,白洋葱,雞蛋,青蔥</v>
      </c>
      <c r="E23" s="116" t="str">
        <f>_xlfn.CONCAT(IF(IFERROR(FIND("素-",第二週!$M$94),0)&gt;0,"",第二週!$M$94),IF(OR(第二週!$M$95=0,IFERROR(FIND("素-",第二週!$M$95),0)&gt;0),"",","),IF(IFERROR(FIND("素-",第二週!$M$95),0)&gt;0,"",第二週!$M$95),IF(OR(第二週!$M$96=0,IFERROR(FIND("素-",第二週!$M$96),0)&gt;0),"",","),IF(IFERROR(FIND("素-",第二週!$M$96),0)&gt;0,"",第二週!$M$96),IF(OR(第二週!$M$97=0,IFERROR(FIND("素-",第二週!$M$97),0)&gt;0),"",","),IF(IFERROR(FIND("素-",第二週!$M$97),0)&gt;0,"",第二週!$M$97),IF(OR(第二週!$M$98=0,IFERROR(FIND("素-",第二週!$M$98),0)&gt;0),"",","),IF(IFERROR(FIND("素-",第二週!$M$98),0)&gt;0,"",第二週!$M$98),IF(OR(第二週!$M$99=0,IFERROR(FIND("素-",第二週!$M$99),0)&gt;0),"",","),IF(IFERROR(FIND("素-",第二週!$M$99),0)&gt;0,"",第二週!$M$99),IF(OR(第二週!$M$100=0,IFERROR(FIND("素-",第二週!$M$100),0)&gt;0),"",","),IF(IFERROR(FIND("素-",第二週!$M$100),0)&gt;0,"",第二週!$M$100))</f>
        <v>芹菜,豆干,乾魷魚絲,菜脯條,豬前腿肉</v>
      </c>
      <c r="F23" s="628"/>
      <c r="G23" s="116" t="str">
        <f>_xlfn.CONCAT(IF(IFERROR(FIND("素-",第二週!$M$199),0)&gt;0,"",第二週!$M$199),IF(OR(第二週!$M$200=0,IFERROR(FIND("素-",第二週!$M$200),0)&gt;0),"",","),IF(IFERROR(FIND("素-",第二週!$M$200),0)&gt;0,"",第二週!$M$200),IF(OR(第二週!$M$201=0,IFERROR(FIND("素-",第二週!$M$201),0)&gt;0),"",","),IF(IFERROR(FIND("素-",第二週!$M$201),0)&gt;0,"",第二週!$M$201),IF(OR(第二週!$M$202=0,IFERROR(FIND("素-",第二週!$M$202),0)&gt;0),"",","),IF(IFERROR(FIND("素-",第二週!$M$202),0)&gt;0,"",第二週!$M$202),IF(OR(第二週!$M$203=0,IFERROR(FIND("素-",第二週!$M$203),0)&gt;0),"",","),IF(IFERROR(FIND("素-",第二週!$M$203),0)&gt;0,"",第二週!$M$203),IF(OR(第二週!$M$204=0,IFERROR(FIND("素-",第二週!$M$204),0)&gt;0),"",","),IF(IFERROR(FIND("素-",第二週!$M$204),0)&gt;0,"",第二週!$M$204),IF(OR(第二週!$M$205=0,IFERROR(FIND("素-",第二週!$M$205),0)&gt;0),"",","),IF(IFERROR(FIND("素-",第二週!$M$205),0)&gt;0,"",第二週!$M$205),IF(OR(第二週!$M$206=0,IFERROR(FIND("素-",第二週!$M$206),0)&gt;0),"",","),IF(IFERROR(FIND("素-",第二週!$M$206),0)&gt;0,"",第二週!$M$206))</f>
        <v>脆筍片,骨腿</v>
      </c>
      <c r="H23" s="630"/>
      <c r="I23" s="640"/>
      <c r="J23" s="636"/>
      <c r="K23" s="632"/>
      <c r="L23" s="632"/>
      <c r="M23" s="632"/>
      <c r="N23" s="632"/>
      <c r="O23" s="632"/>
      <c r="P23" s="638"/>
    </row>
    <row r="24" spans="1:16" ht="50.1" customHeight="1">
      <c r="A24" s="621">
        <f>IF(第二週!$Q$2=0,"",第二週!$Q$2)</f>
        <v>45707</v>
      </c>
      <c r="B24" s="623" t="s">
        <v>14</v>
      </c>
      <c r="C24" s="639" t="str">
        <f>IF(第二週!$Q$4=0,"",第二週!$Q$4)</f>
        <v>白米飯</v>
      </c>
      <c r="D24" s="126" t="str">
        <f>IF(第二週!$Q$34=0,"",第二週!$Q$34)</f>
        <v>什錦鴿蛋燴飯</v>
      </c>
      <c r="E24" s="126" t="str">
        <f>IF(第二週!$Q$94=0,"",第二週!$Q$94)</f>
        <v>蔥燒大排</v>
      </c>
      <c r="F24" s="627" t="str">
        <f>IF(第二週!$Q$184=0,"",第二週!$Q$184)</f>
        <v>炒時蔬</v>
      </c>
      <c r="G24" s="126" t="str">
        <f>IF(第二週!$Q$199=0,"",第二週!$Q$199)</f>
        <v>白玉雞湯</v>
      </c>
      <c r="H24" s="629" t="str">
        <f>IF(第二週!$Q$214=0,"",第二週!$Q$214)&amp;+IF(第二週!$Q$235=0,"","+")&amp;+IF(第二週!$Q$235=0,"",第二週!$Q$235)</f>
        <v>水果</v>
      </c>
      <c r="I24" s="639" t="str">
        <f>IF(第二週!$Q$230=0,"",第二週!$Q$230)</f>
        <v/>
      </c>
      <c r="J24" s="635">
        <f>IF(第二週!$BQ$1=0,0,第二週!$BQ$1)</f>
        <v>0</v>
      </c>
      <c r="K24" s="631">
        <f>IF(第二週!$BR$1=0,0,第二週!$BR$1)</f>
        <v>0</v>
      </c>
      <c r="L24" s="631">
        <f>IF(第二週!$BS$1=0,0,第二週!$BS$1)</f>
        <v>0</v>
      </c>
      <c r="M24" s="631">
        <f>IFERROR(IF(L24="","",2.3+IF(第二週!$BT$1=0,0,第二週!$BT$1)),"")</f>
        <v>2.2999999999999998</v>
      </c>
      <c r="N24" s="631">
        <f>IF(第二週!$BU$1=0,0,第二週!$BU$1)</f>
        <v>0</v>
      </c>
      <c r="O24" s="631">
        <f>IF(第二週!$BV$1=0,0,第二週!$BV$1)</f>
        <v>0</v>
      </c>
      <c r="P24" s="637">
        <f>IFERROR(J24*70+K24*75+L24*25+M24*45+N24*60+O24*150,"")</f>
        <v>103.49999999999999</v>
      </c>
    </row>
    <row r="25" spans="1:16" s="129" customFormat="1" ht="30" customHeight="1">
      <c r="A25" s="622"/>
      <c r="B25" s="624"/>
      <c r="C25" s="640"/>
      <c r="D25" s="116" t="str">
        <f>_xlfn.CONCAT(IF(IFERROR(FIND("素-",第二週!$R$34),0)&gt;0,"",第二週!$R$34),IF(OR(第二週!$R$35=0,IFERROR(FIND("素-",第二週!$R$35),0)&gt;0),"",","),IF(IFERROR(FIND("素-",第二週!$R$35),0)&gt;0,"",第二週!$R$35),IF(OR(第二週!$R$36=0,IFERROR(FIND("素-",第二週!$R$36),0)&gt;0),"",","),IF(IFERROR(FIND("素-",第二週!$R$36),0)&gt;0,"",第二週!$R$36),IF(OR(第二週!$R$37=0,IFERROR(FIND("素-",第二週!$R$37),0)&gt;0),"",","),IF(IFERROR(FIND("素-",第二週!$R$37),0)&gt;0,"",第二週!$R$37),IF(OR(第二週!$R$38=0,IFERROR(FIND("素-",第二週!$R$38),0)&gt;0),"",","),IF(IFERROR(FIND("素-",第二週!$R$38),0)&gt;0,"",第二週!$R$38),IF(OR(第二週!$R$39=0,IFERROR(FIND("素-",第二週!$R$39),0)&gt;0),"",","),IF(IFERROR(FIND("素-",第二週!$R$39),0)&gt;0,"",第二週!$R$39),IF(OR(第二週!$R$40=0,IFERROR(FIND("素-",第二週!$R$40),0)&gt;0),"",","),IF(IFERROR(FIND("素-",第二週!$R$40),0)&gt;0,"",第二週!$R$40),IF(OR(第二週!$R$41=0,IFERROR(FIND("素-",第二週!$R$41),0)&gt;0),"",","),IF(IFERROR(FIND("素-",第二週!$R$41),0)&gt;0,"",第二週!$R$41),IF(OR(第二週!$R$42=0,IFERROR(FIND("素-",第二週!$R$42),0)&gt;0),"",","),IF(IFERROR(FIND("素-",第二週!$R$42),0)&gt;0,"",第二週!$R$42))</f>
        <v>豬前腿肉,洋蔥,貢丸,鴿蛋,高麗菜,紅蘿蔔,冷凍玉米粒</v>
      </c>
      <c r="E25" s="116" t="str">
        <f>_xlfn.CONCAT(IF(IFERROR(FIND("素-",第二週!$R$94),0)&gt;0,"",第二週!$R$94),IF(OR(第二週!$R$95=0,IFERROR(FIND("素-",第二週!$R$95),0)&gt;0),"",","),IF(IFERROR(FIND("素-",第二週!$R$95),0)&gt;0,"",第二週!$R$95),IF(OR(第二週!$R$96=0,IFERROR(FIND("素-",第二週!$R$96),0)&gt;0),"",","),IF(IFERROR(FIND("素-",第二週!$R$96),0)&gt;0,"",第二週!$R$96),IF(OR(第二週!$R$97=0,IFERROR(FIND("素-",第二週!$R$97),0)&gt;0),"",","),IF(IFERROR(FIND("素-",第二週!$R$97),0)&gt;0,"",第二週!$R$97),IF(OR(第二週!$R$98=0,IFERROR(FIND("素-",第二週!$R$98),0)&gt;0),"",","),IF(IFERROR(FIND("素-",第二週!$R$98),0)&gt;0,"",第二週!$R$98),IF(OR(第二週!$R$99=0,IFERROR(FIND("素-",第二週!$R$99),0)&gt;0),"",","),IF(IFERROR(FIND("素-",第二週!$R$99),0)&gt;0,"",第二週!$R$99),IF(OR(第二週!$R$100=0,IFERROR(FIND("素-",第二週!$R$100),0)&gt;0),"",","),IF(IFERROR(FIND("素-",第二週!$R$100),0)&gt;0,"",第二週!$R$100))</f>
        <v>帶骨里肌肉排,青蔥</v>
      </c>
      <c r="F25" s="628"/>
      <c r="G25" s="116" t="str">
        <f>_xlfn.CONCAT(IF(IFERROR(FIND("素-",第二週!$R$199),0)&gt;0,"",第二週!$R$199),IF(OR(第二週!$R$200=0,IFERROR(FIND("素-",第二週!$R$200),0)&gt;0),"",","),IF(IFERROR(FIND("素-",第二週!$R$200),0)&gt;0,"",第二週!$R$200),IF(OR(第二週!$R$201=0,IFERROR(FIND("素-",第二週!$R$201),0)&gt;0),"",","),IF(IFERROR(FIND("素-",第二週!$R$201),0)&gt;0,"",第二週!$R$201),IF(OR(第二週!$R$202=0,IFERROR(FIND("素-",第二週!$R$202),0)&gt;0),"",","),IF(IFERROR(FIND("素-",第二週!$R$202),0)&gt;0,"",第二週!$R$202),IF(OR(第二週!$R$203=0,IFERROR(FIND("素-",第二週!$R$203),0)&gt;0),"",","),IF(IFERROR(FIND("素-",第二週!$R$203),0)&gt;0,"",第二週!$R$203),IF(OR(第二週!$R$204=0,IFERROR(FIND("素-",第二週!$R$204),0)&gt;0),"",","),IF(IFERROR(FIND("素-",第二週!$R$204),0)&gt;0,"",第二週!$R$204),IF(OR(第二週!$R$205=0,IFERROR(FIND("素-",第二週!$R$205),0)&gt;0),"",","),IF(IFERROR(FIND("素-",第二週!$R$205),0)&gt;0,"",第二週!$R$205),IF(OR(第二週!$R$206=0,IFERROR(FIND("素-",第二週!$R$206),0)&gt;0),"",","),IF(IFERROR(FIND("素-",第二週!$R$206),0)&gt;0,"",第二週!$R$206))</f>
        <v>白蘿蔔,骨腿,乾香菇</v>
      </c>
      <c r="H25" s="630"/>
      <c r="I25" s="640"/>
      <c r="J25" s="636"/>
      <c r="K25" s="632"/>
      <c r="L25" s="632"/>
      <c r="M25" s="632"/>
      <c r="N25" s="632"/>
      <c r="O25" s="632"/>
      <c r="P25" s="638"/>
    </row>
    <row r="26" spans="1:16" ht="50.1" customHeight="1">
      <c r="A26" s="621">
        <f>IF(第二週!$V$2=0,"",第二週!$V$2)</f>
        <v>45708</v>
      </c>
      <c r="B26" s="623" t="s">
        <v>15</v>
      </c>
      <c r="C26" s="639" t="str">
        <f>IF(第二週!$V$4=0,"",第二週!$V$4)</f>
        <v>白米飯</v>
      </c>
      <c r="D26" s="126" t="str">
        <f>IF(第二週!$V$34=0,"",第二週!$V$34)</f>
        <v>蘿蔔燒肉</v>
      </c>
      <c r="E26" s="126" t="str">
        <f>IF(第二週!$V$94=0,"",第二週!$V$94)</f>
        <v>三色豆炒蛋</v>
      </c>
      <c r="F26" s="627" t="str">
        <f>IF(第二週!$V$184=0,"",第二週!$V$184)</f>
        <v>炒時蔬</v>
      </c>
      <c r="G26" s="126" t="str">
        <f>IF(第二週!$V$199=0,"",第二週!$V$199)</f>
        <v>味噌豆腐湯</v>
      </c>
      <c r="H26" s="629" t="str">
        <f>IF(第二週!$V$214=0,"",第二週!$V$214)&amp;+IF(第二週!$V$235=0,"","+")&amp;+IF(第二週!$V$235=0,"",第二週!$V$235)</f>
        <v>豆漿</v>
      </c>
      <c r="I26" s="639" t="str">
        <f>IF(第二週!$V$230=0,"",第二週!$V$230)</f>
        <v/>
      </c>
      <c r="J26" s="635">
        <f>IF(第二週!$BW$1=0,0,第二週!$BW$1)</f>
        <v>0</v>
      </c>
      <c r="K26" s="631">
        <f>IF(第二週!$BX$1=0,0,第二週!$BX$1)</f>
        <v>0</v>
      </c>
      <c r="L26" s="631">
        <f>IF(第二週!$BY$1=0,0,第二週!$BY$1)</f>
        <v>0</v>
      </c>
      <c r="M26" s="631">
        <f>IFERROR(IF(L26="","",2.3+IF(第二週!$BZ$1=0,0,第二週!$BZ$1)),"")</f>
        <v>2.2999999999999998</v>
      </c>
      <c r="N26" s="631">
        <f>IF(第二週!$CA$1=0,0,第二週!$CA$1)</f>
        <v>0</v>
      </c>
      <c r="O26" s="631">
        <f>IF(第二週!$CB$1=0,0,第二週!$CB$1)</f>
        <v>0</v>
      </c>
      <c r="P26" s="637">
        <f>IFERROR(J26*70+K26*75+L26*25+M26*45+N26*60+O26*150,"")</f>
        <v>103.49999999999999</v>
      </c>
    </row>
    <row r="27" spans="1:16" s="129" customFormat="1" ht="30" customHeight="1">
      <c r="A27" s="622"/>
      <c r="B27" s="624"/>
      <c r="C27" s="640"/>
      <c r="D27" s="116" t="str">
        <f>_xlfn.CONCAT(IF(IFERROR(FIND("素-",第二週!$W$34),0)&gt;0,"",第二週!$W$34),IF(OR(第二週!$W$35=0,IFERROR(FIND("素-",第二週!$W$35),0)&gt;0),"",","),IF(IFERROR(FIND("素-",第二週!$W$35),0)&gt;0,"",第二週!$W$35),IF(OR(第二週!$W$36=0,IFERROR(FIND("素-",第二週!$W$36),0)&gt;0),"",","),IF(IFERROR(FIND("素-",第二週!$W$36),0)&gt;0,"",第二週!$W$36),IF(OR(第二週!$W$37=0,IFERROR(FIND("素-",第二週!$W$37),0)&gt;0),"",","),IF(IFERROR(FIND("素-",第二週!$W$37),0)&gt;0,"",第二週!$W$37),IF(OR(第二週!$W$38=0,IFERROR(FIND("素-",第二週!$W$38),0)&gt;0),"",","),IF(IFERROR(FIND("素-",第二週!$W$38),0)&gt;0,"",第二週!$W$38),IF(OR(第二週!$W$39=0,IFERROR(FIND("素-",第二週!$W$39),0)&gt;0),"",","),IF(IFERROR(FIND("素-",第二週!$W$39),0)&gt;0,"",第二週!$W$39),IF(OR(第二週!$W$40=0,IFERROR(FIND("素-",第二週!$W$40),0)&gt;0),"",","),IF(IFERROR(FIND("素-",第二週!$W$40),0)&gt;0,"",第二週!$W$40),IF(OR(第二週!$W$41=0,IFERROR(FIND("素-",第二週!$W$41),0)&gt;0),"",","),IF(IFERROR(FIND("素-",第二週!$W$41),0)&gt;0,"",第二週!$W$41),IF(OR(第二週!$W$42=0,IFERROR(FIND("素-",第二週!$W$42),0)&gt;0),"",","),IF(IFERROR(FIND("素-",第二週!$W$42),0)&gt;0,"",第二週!$W$42))</f>
        <v>豬前腿肉,白蘿蔔,鴿蛋,紅蘿蔔</v>
      </c>
      <c r="E27" s="116" t="str">
        <f>_xlfn.CONCAT(IF(IFERROR(FIND("素-",第二週!$W$94),0)&gt;0,"",第二週!$W$94),IF(OR(第二週!$W$95=0,IFERROR(FIND("素-",第二週!$W$95),0)&gt;0),"",","),IF(IFERROR(FIND("素-",第二週!$W$95),0)&gt;0,"",第二週!$W$95),IF(OR(第二週!$W$96=0,IFERROR(FIND("素-",第二週!$W$96),0)&gt;0),"",","),IF(IFERROR(FIND("素-",第二週!$W$96),0)&gt;0,"",第二週!$W$96),IF(OR(第二週!$W$97=0,IFERROR(FIND("素-",第二週!$W$97),0)&gt;0),"",","),IF(IFERROR(FIND("素-",第二週!$W$97),0)&gt;0,"",第二週!$W$97),IF(OR(第二週!$W$98=0,IFERROR(FIND("素-",第二週!$W$98),0)&gt;0),"",","),IF(IFERROR(FIND("素-",第二週!$W$98),0)&gt;0,"",第二週!$W$98),IF(OR(第二週!$W$99=0,IFERROR(FIND("素-",第二週!$W$99),0)&gt;0),"",","),IF(IFERROR(FIND("素-",第二週!$W$99),0)&gt;0,"",第二週!$W$99),IF(OR(第二週!$W$100=0,IFERROR(FIND("素-",第二週!$W$100),0)&gt;0),"",","),IF(IFERROR(FIND("素-",第二週!$W$100),0)&gt;0,"",第二週!$W$100))</f>
        <v>雞蛋,冷凍三色豆</v>
      </c>
      <c r="F27" s="628"/>
      <c r="G27" s="116" t="str">
        <f>_xlfn.CONCAT(IF(IFERROR(FIND("素-",第二週!$W$199),0)&gt;0,"",第二週!$W$199),IF(OR(第二週!$W$200=0,IFERROR(FIND("素-",第二週!$W$200),0)&gt;0),"",","),IF(IFERROR(FIND("素-",第二週!$W$200),0)&gt;0,"",第二週!$W$200),IF(OR(第二週!$W$201=0,IFERROR(FIND("素-",第二週!$W$201),0)&gt;0),"",","),IF(IFERROR(FIND("素-",第二週!$W$201),0)&gt;0,"",第二週!$W$201),IF(OR(第二週!$W$202=0,IFERROR(FIND("素-",第二週!$W$202),0)&gt;0),"",","),IF(IFERROR(FIND("素-",第二週!$W$202),0)&gt;0,"",第二週!$W$202),IF(OR(第二週!$W$203=0,IFERROR(FIND("素-",第二週!$W$203),0)&gt;0),"",","),IF(IFERROR(FIND("素-",第二週!$W$203),0)&gt;0,"",第二週!$W$203),IF(OR(第二週!$W$204=0,IFERROR(FIND("素-",第二週!$W$204),0)&gt;0),"",","),IF(IFERROR(FIND("素-",第二週!$W$204),0)&gt;0,"",第二週!$W$204),IF(OR(第二週!$W$205=0,IFERROR(FIND("素-",第二週!$W$205),0)&gt;0),"",","),IF(IFERROR(FIND("素-",第二週!$W$205),0)&gt;0,"",第二週!$W$205),IF(OR(第二週!$W$206=0,IFERROR(FIND("素-",第二週!$W$206),0)&gt;0),"",","),IF(IFERROR(FIND("素-",第二週!$W$206),0)&gt;0,"",第二週!$W$206))</f>
        <v>板豆腐,味噌,青蔥,柴魚片,海帶芽</v>
      </c>
      <c r="H27" s="630"/>
      <c r="I27" s="640"/>
      <c r="J27" s="636"/>
      <c r="K27" s="632"/>
      <c r="L27" s="632"/>
      <c r="M27" s="632"/>
      <c r="N27" s="632"/>
      <c r="O27" s="632"/>
      <c r="P27" s="638"/>
    </row>
    <row r="28" spans="1:16" ht="50.1" customHeight="1">
      <c r="A28" s="621">
        <f>IF(第二週!$AA$2=0,"",第二週!$AA$2)</f>
        <v>45709</v>
      </c>
      <c r="B28" s="623" t="s">
        <v>26</v>
      </c>
      <c r="C28" s="639" t="str">
        <f>IF(第二週!$AA$4=0,"",第二週!$AA$4)</f>
        <v>白米飯</v>
      </c>
      <c r="D28" s="126" t="str">
        <f>IF(第二週!$AA$34=0,"",第二週!$AA$34)</f>
        <v>薑汁燒雞</v>
      </c>
      <c r="E28" s="126" t="str">
        <f>IF(第二週!$AA$94=0,"",第二週!$AA$94)</f>
        <v>炒四寶</v>
      </c>
      <c r="F28" s="627" t="str">
        <f>IF(第二週!$AA$184=0,"",第二週!$AA$184)</f>
        <v>炒時蔬</v>
      </c>
      <c r="G28" s="126" t="str">
        <f>IF(第二週!$AA$199=0,"",第二週!$AA$199)</f>
        <v>貢丸蘿蔔湯</v>
      </c>
      <c r="H28" s="629" t="str">
        <f>IF(第二週!$AA$214=0,"",第二週!$AA$214)&amp;+IF(第二週!$AA$235=0,"","+")&amp;+IF(第二週!$AA$235=0,"",第二週!$AA$235)</f>
        <v>保久乳</v>
      </c>
      <c r="I28" s="639" t="str">
        <f>IF(第二週!$AA$230=0,"",第二週!$AA$230)</f>
        <v/>
      </c>
      <c r="J28" s="635">
        <f>IF(第二週!$CC$1=0,0,第二週!$CC$1)</f>
        <v>0</v>
      </c>
      <c r="K28" s="631">
        <f>IF(第二週!$CD$1=0,0,第二週!$CD$1)</f>
        <v>0</v>
      </c>
      <c r="L28" s="631">
        <f>IF(第二週!$CE$1=0,0,第二週!$CE$1)</f>
        <v>0</v>
      </c>
      <c r="M28" s="631">
        <f>IFERROR(IF(L28="","",2.3+IF(第二週!$CF$1=0,0,第二週!$CF$1)),"")</f>
        <v>2.2999999999999998</v>
      </c>
      <c r="N28" s="631">
        <f>IF(第二週!$CG$1=0,0,第二週!$CG$1)</f>
        <v>0</v>
      </c>
      <c r="O28" s="631">
        <f>IF(第二週!$CH$1=0,0,第二週!$CH$1)</f>
        <v>0</v>
      </c>
      <c r="P28" s="637">
        <f>IFERROR(J28*70+K28*75+L28*25+M28*45+N28*60+O28*150,"")</f>
        <v>103.49999999999999</v>
      </c>
    </row>
    <row r="29" spans="1:16" s="129" customFormat="1" ht="30" customHeight="1">
      <c r="A29" s="622"/>
      <c r="B29" s="624"/>
      <c r="C29" s="640"/>
      <c r="D29" s="116" t="str">
        <f>_xlfn.CONCAT(IF(IFERROR(FIND("素-",第二週!$AB$34),0)&gt;0,"",第二週!$AB$34),IF(OR(第二週!$AB$35=0,IFERROR(FIND("素-",第二週!$AB$35),0)&gt;0),"",","),IF(IFERROR(FIND("素-",第二週!$AB$35),0)&gt;0,"",第二週!$AB$35),IF(OR(第二週!$AB$36=0,IFERROR(FIND("素-",第二週!$AB$36),0)&gt;0),"",","),IF(IFERROR(FIND("素-",第二週!$AB$36),0)&gt;0,"",第二週!$AB$36),IF(OR(第二週!$AB$37=0,IFERROR(FIND("素-",第二週!$AB$37),0)&gt;0),"",","),IF(IFERROR(FIND("素-",第二週!$AB$37),0)&gt;0,"",第二週!$AB$37),IF(OR(第二週!$AB$38=0,IFERROR(FIND("素-",第二週!$AB$38),0)&gt;0),"",","),IF(IFERROR(FIND("素-",第二週!$AB$38),0)&gt;0,"",第二週!$AB$38),IF(OR(第二週!$AB$39=0,IFERROR(FIND("素-",第二週!$AB$39),0)&gt;0),"",","),IF(IFERROR(FIND("素-",第二週!$AB$39),0)&gt;0,"",第二週!$AB$39),IF(OR(第二週!$AB$40=0,IFERROR(FIND("素-",第二週!$AB$40),0)&gt;0),"",","),IF(IFERROR(FIND("素-",第二週!$AB$40),0)&gt;0,"",第二週!$AB$40),IF(OR(第二週!$AB$41=0,IFERROR(FIND("素-",第二週!$AB$41),0)&gt;0),"",","),IF(IFERROR(FIND("素-",第二週!$AB$41),0)&gt;0,"",第二週!$AB$41),IF(OR(第二週!$AB$42=0,IFERROR(FIND("素-",第二週!$AB$42),0)&gt;0),"",","),IF(IFERROR(FIND("素-",第二週!$AB$42),0)&gt;0,"",第二週!$AB$42))</f>
        <v>棒腿,雞胸,馬鈴薯,洋蔥,紅蘿蔔,薑泥</v>
      </c>
      <c r="E29" s="116" t="str">
        <f>_xlfn.CONCAT(IF(IFERROR(FIND("素-",第二週!$AB$94),0)&gt;0,"",第二週!$AB$94),IF(OR(第二週!$AB$95=0,IFERROR(FIND("素-",第二週!$AB$95),0)&gt;0),"",","),IF(IFERROR(FIND("素-",第二週!$AB$95),0)&gt;0,"",第二週!$AB$95),IF(OR(第二週!$AB$96=0,IFERROR(FIND("素-",第二週!$AB$96),0)&gt;0),"",","),IF(IFERROR(FIND("素-",第二週!$AB$96),0)&gt;0,"",第二週!$AB$96),IF(OR(第二週!$AB$97=0,IFERROR(FIND("素-",第二週!$AB$97),0)&gt;0),"",","),IF(IFERROR(FIND("素-",第二週!$AB$97),0)&gt;0,"",第二週!$AB$97),IF(OR(第二週!$AB$98=0,IFERROR(FIND("素-",第二週!$AB$98),0)&gt;0),"",","),IF(IFERROR(FIND("素-",第二週!$AB$98),0)&gt;0,"",第二週!$AB$98),IF(OR(第二週!$AB$99=0,IFERROR(FIND("素-",第二週!$AB$99),0)&gt;0),"",","),IF(IFERROR(FIND("素-",第二週!$AB$99),0)&gt;0,"",第二週!$AB$99),IF(OR(第二週!$AB$100=0,IFERROR(FIND("素-",第二週!$AB$100),0)&gt;0),"",","),IF(IFERROR(FIND("素-",第二週!$AB$100),0)&gt;0,"",第二週!$AB$100))</f>
        <v>豆干,胡蘿蔔,冷凍玉米粒,豬絞肉</v>
      </c>
      <c r="F29" s="628"/>
      <c r="G29" s="116" t="str">
        <f>_xlfn.CONCAT(IF(IFERROR(FIND("素-",第二週!$AB$199),0)&gt;0,"",第二週!$AB$199),IF(OR(第二週!$AB$200=0,IFERROR(FIND("素-",第二週!$AB$200),0)&gt;0),"",","),IF(IFERROR(FIND("素-",第二週!$AB$200),0)&gt;0,"",第二週!$AB$200),IF(OR(第二週!$AB$201=0,IFERROR(FIND("素-",第二週!$AB$201),0)&gt;0),"",","),IF(IFERROR(FIND("素-",第二週!$AB$201),0)&gt;0,"",第二週!$AB$201),IF(OR(第二週!$AB$202=0,IFERROR(FIND("素-",第二週!$AB$202),0)&gt;0),"",","),IF(IFERROR(FIND("素-",第二週!$AB$202),0)&gt;0,"",第二週!$AB$202),IF(OR(第二週!$AB$203=0,IFERROR(FIND("素-",第二週!$AB$203),0)&gt;0),"",","),IF(IFERROR(FIND("素-",第二週!$AB$203),0)&gt;0,"",第二週!$AB$203),IF(OR(第二週!$AB$204=0,IFERROR(FIND("素-",第二週!$AB$204),0)&gt;0),"",","),IF(IFERROR(FIND("素-",第二週!$AB$204),0)&gt;0,"",第二週!$AB$204),IF(OR(第二週!$AB$205=0,IFERROR(FIND("素-",第二週!$AB$205),0)&gt;0),"",","),IF(IFERROR(FIND("素-",第二週!$AB$205),0)&gt;0,"",第二週!$AB$205),IF(OR(第二週!$AB$206=0,IFERROR(FIND("素-",第二週!$AB$206),0)&gt;0),"",","),IF(IFERROR(FIND("素-",第二週!$AB$206),0)&gt;0,"",第二週!$AB$206))</f>
        <v>貢丸,白蘿蔔</v>
      </c>
      <c r="H29" s="630"/>
      <c r="I29" s="640"/>
      <c r="J29" s="636"/>
      <c r="K29" s="632"/>
      <c r="L29" s="632"/>
      <c r="M29" s="632"/>
      <c r="N29" s="632"/>
      <c r="O29" s="632"/>
      <c r="P29" s="638"/>
    </row>
    <row r="30" spans="1:16" ht="50.1" hidden="1" customHeight="1">
      <c r="A30" s="621" t="str">
        <f>IF(第二週!$AF$2=0,"",第二週!$AF$2)</f>
        <v/>
      </c>
      <c r="B30" s="623" t="s">
        <v>27</v>
      </c>
      <c r="C30" s="639" t="str">
        <f>IF(第二週!$AF$4=0,"",第二週!$AF$4)</f>
        <v/>
      </c>
      <c r="D30" s="126" t="str">
        <f>IF(第二週!$AF$34=0,"",第二週!$AF$34)</f>
        <v/>
      </c>
      <c r="E30" s="126" t="str">
        <f>IF(第二週!$AF$94=0,"",第二週!$AF$94)</f>
        <v/>
      </c>
      <c r="F30" s="627" t="str">
        <f>IF(第二週!$AF$184=0,"",第二週!$AF$184)</f>
        <v/>
      </c>
      <c r="G30" s="126" t="str">
        <f>IF(第二週!$AF$199=0,"",第二週!$AF$199)</f>
        <v/>
      </c>
      <c r="H30" s="629" t="str">
        <f>IF(第二週!$AF$214=0,"",第二週!$AF$214)&amp;+IF(第二週!$AF$235=0,"","+")&amp;+IF(第二週!$AF$235=0,"",第二週!$AF$235)</f>
        <v/>
      </c>
      <c r="I30" s="639" t="str">
        <f>IF(第二週!$AF$230=0,"",第二週!$AF$230)</f>
        <v/>
      </c>
      <c r="J30" s="635">
        <f>IF(第二週!$CI$1=0,0,第二週!$CI$1)</f>
        <v>0</v>
      </c>
      <c r="K30" s="631">
        <f>IF(第二週!$CJ$1=0,0,第二週!$CJ$1)</f>
        <v>0</v>
      </c>
      <c r="L30" s="631">
        <f>IF(第二週!$CK$1=0,0,第二週!$CK$1)</f>
        <v>0</v>
      </c>
      <c r="M30" s="631">
        <f>IF(第二週!$CL$1=0,0,第二週!$CL$1)</f>
        <v>0</v>
      </c>
      <c r="N30" s="631">
        <f>IF(第二週!$CM$1=0,0,第二週!$CM$1)</f>
        <v>0</v>
      </c>
      <c r="O30" s="631">
        <f>IF(第二週!$CN$1=0,0,第二週!$CN$1)</f>
        <v>0</v>
      </c>
      <c r="P30" s="637">
        <f>IFERROR(J30*70+K30*75+L30*25+M30*45+N30*60+O30*150,"")</f>
        <v>0</v>
      </c>
    </row>
    <row r="31" spans="1:16" s="117" customFormat="1" ht="25.15" hidden="1" customHeight="1">
      <c r="A31" s="622"/>
      <c r="B31" s="624"/>
      <c r="C31" s="640"/>
      <c r="D31" s="124" t="str">
        <f>_xlfn.CONCAT(IF(IFERROR(FIND("素-",第二週!$AG$34),0)&gt;0,"",第二週!$AG$34),IF(OR(第二週!$AG$35=0,IFERROR(FIND("素-",第二週!$AG$35),0)&gt;0),"",","),IF(IFERROR(FIND("素-",第二週!$AG$35),0)&gt;0,"",第二週!$AG$35),IF(OR(第二週!$AG$36=0,IFERROR(FIND("素-",第二週!$AG$36),0)&gt;0),"",","),IF(IFERROR(FIND("素-",第二週!$AG$36),0)&gt;0,"",第二週!$AG$36),IF(OR(第二週!$AG$37=0,IFERROR(FIND("素-",第二週!$AG$37),0)&gt;0),"",","),IF(IFERROR(FIND("素-",第二週!$AG$37),0)&gt;0,"",第二週!$AG$37),IF(OR(第二週!$AG$38=0,IFERROR(FIND("素-",第二週!$AG$38),0)&gt;0),"",","),IF(IFERROR(FIND("素-",第二週!$AG$38),0)&gt;0,"",第二週!$AG$38),IF(OR(第二週!$AG$39=0,IFERROR(FIND("素-",第二週!$AG$39),0)&gt;0),"",","),IF(IFERROR(FIND("素-",第二週!$AG$39),0)&gt;0,"",第二週!$AG$39),IF(OR(第二週!$AG$40=0,IFERROR(FIND("素-",第二週!$AG$40),0)&gt;0),"",","),IF(IFERROR(FIND("素-",第二週!$AG$40),0)&gt;0,"",第二週!$AG$40),IF(OR(第二週!$AG$41=0,IFERROR(FIND("素-",第二週!$AG$41),0)&gt;0),"",","),IF(IFERROR(FIND("素-",第二週!$AG$41),0)&gt;0,"",第二週!$AG$41),IF(OR(第二週!$AG$42=0,IFERROR(FIND("素-",第二週!$AG$42),0)&gt;0),"",","),IF(IFERROR(FIND("素-",第二週!$AG$42),0)&gt;0,"",第二週!$AG$42))</f>
        <v/>
      </c>
      <c r="E31" s="124" t="str">
        <f>_xlfn.CONCAT(IF(IFERROR(FIND("素-",第二週!$AG$94),0)&gt;0,"",第二週!$AG$94),IF(OR(第二週!$AG$95=0,IFERROR(FIND("素-",第二週!$AG$95),0)&gt;0),"",","),IF(IFERROR(FIND("素-",第二週!$AG$95),0)&gt;0,"",第二週!$AG$95),IF(OR(第二週!$AG$96=0,IFERROR(FIND("素-",第二週!$AG$96),0)&gt;0),"",","),IF(IFERROR(FIND("素-",第二週!$AG$96),0)&gt;0,"",第二週!$AG$96),IF(OR(第二週!$AG$97=0,IFERROR(FIND("素-",第二週!$AG$97),0)&gt;0),"",","),IF(IFERROR(FIND("素-",第二週!$AG$97),0)&gt;0,"",第二週!$AG$97),IF(OR(第二週!$AG$98=0,IFERROR(FIND("素-",第二週!$AG$98),0)&gt;0),"",","),IF(IFERROR(FIND("素-",第二週!$AG$98),0)&gt;0,"",第二週!$AG$98),IF(OR(第二週!$AG$99=0,IFERROR(FIND("素-",第二週!$AG$99),0)&gt;0),"",","),IF(IFERROR(FIND("素-",第二週!$AG$99),0)&gt;0,"",第二週!$AG$99),IF(OR(第二週!$AG$100=0,IFERROR(FIND("素-",第二週!$AG$100),0)&gt;0),"",","),IF(IFERROR(FIND("素-",第二週!$AG$100),0)&gt;0,"",第二週!$AG$100))</f>
        <v/>
      </c>
      <c r="F31" s="628"/>
      <c r="G31" s="124" t="str">
        <f>_xlfn.CONCAT(IF(IFERROR(FIND("素-",第二週!$AG$199),0)&gt;0,"",第二週!$AG$199),IF(OR(第二週!$AG$200=0,IFERROR(FIND("素-",第二週!$AG$200),0)&gt;0),"",","),IF(IFERROR(FIND("素-",第二週!$AG$200),0)&gt;0,"",第二週!$AG$200),IF(OR(第二週!$AG$201=0,IFERROR(FIND("素-",第二週!$AG$201),0)&gt;0),"",","),IF(IFERROR(FIND("素-",第二週!$AG$201),0)&gt;0,"",第二週!$AG$201),IF(OR(第二週!$AG$202=0,IFERROR(FIND("素-",第二週!$AG$202),0)&gt;0),"",","),IF(IFERROR(FIND("素-",第二週!$AG$202),0)&gt;0,"",第二週!$AG$202),IF(OR(第二週!$AG$203=0,IFERROR(FIND("素-",第二週!$AG$203),0)&gt;0),"",","),IF(IFERROR(FIND("素-",第二週!$AG$203),0)&gt;0,"",第二週!$AG$203),IF(OR(第二週!$AG$204=0,IFERROR(FIND("素-",第二週!$AG$204),0)&gt;0),"",","),IF(IFERROR(FIND("素-",第二週!$AG$204),0)&gt;0,"",第二週!$AG$204),IF(OR(第二週!$AG$205=0,IFERROR(FIND("素-",第二週!$AG$205),0)&gt;0),"",","),IF(IFERROR(FIND("素-",第二週!$AG$205),0)&gt;0,"",第二週!$AG$205),IF(OR(第二週!$AG$206=0,IFERROR(FIND("素-",第二週!$AG$206),0)&gt;0),"",","),IF(IFERROR(FIND("素-",第二週!$AG$206),0)&gt;0,"",第二週!$AG$206))</f>
        <v/>
      </c>
      <c r="H31" s="630"/>
      <c r="I31" s="640"/>
      <c r="J31" s="636"/>
      <c r="K31" s="632"/>
      <c r="L31" s="632"/>
      <c r="M31" s="632"/>
      <c r="N31" s="632"/>
      <c r="O31" s="632"/>
      <c r="P31" s="638"/>
    </row>
    <row r="32" spans="1:16" ht="50.1" hidden="1" customHeight="1">
      <c r="A32" s="621"/>
      <c r="B32" s="623" t="s">
        <v>28</v>
      </c>
      <c r="C32" s="639"/>
      <c r="D32" s="126"/>
      <c r="E32" s="126"/>
      <c r="F32" s="627"/>
      <c r="G32" s="126"/>
      <c r="H32" s="629"/>
      <c r="I32" s="639"/>
      <c r="J32" s="657"/>
      <c r="K32" s="625"/>
      <c r="L32" s="625"/>
      <c r="M32" s="625"/>
      <c r="N32" s="625"/>
      <c r="O32" s="625"/>
      <c r="P32" s="637">
        <f>IFERROR(J32*70+K32*75+L32*25+M32*45+N32*60+O32*150,"")</f>
        <v>0</v>
      </c>
    </row>
    <row r="33" spans="1:16" s="117" customFormat="1" ht="25.15" hidden="1" customHeight="1">
      <c r="A33" s="622"/>
      <c r="B33" s="624"/>
      <c r="C33" s="640"/>
      <c r="D33" s="124"/>
      <c r="E33" s="124"/>
      <c r="F33" s="628"/>
      <c r="G33" s="124"/>
      <c r="H33" s="630"/>
      <c r="I33" s="640"/>
      <c r="J33" s="658"/>
      <c r="K33" s="626"/>
      <c r="L33" s="626"/>
      <c r="M33" s="626"/>
      <c r="N33" s="626"/>
      <c r="O33" s="626"/>
      <c r="P33" s="638"/>
    </row>
    <row r="34" spans="1:16" ht="50.1" customHeight="1">
      <c r="A34" s="621">
        <f>IF(第三週!$G$2=0,"",第三週!$G$2)</f>
        <v>45712</v>
      </c>
      <c r="B34" s="623" t="s">
        <v>12</v>
      </c>
      <c r="C34" s="639" t="str">
        <f>IF(第三週!$G$4=0,"",第三週!$G$4)</f>
        <v>白米飯</v>
      </c>
      <c r="D34" s="126" t="str">
        <f>IF(第三週!$G$34=0,"",第三週!$G$34)</f>
        <v>糖醋肉丁</v>
      </c>
      <c r="E34" s="126" t="str">
        <f>IF(第三週!$G$94=0,"",第三週!$G$94)</f>
        <v>蒜香高麗</v>
      </c>
      <c r="F34" s="627" t="str">
        <f>IF(第三週!$G$184=0,"",第三週!$G$184)</f>
        <v>炒時蔬</v>
      </c>
      <c r="G34" s="126" t="str">
        <f>IF(第三週!$G$199=0,"",第三週!$G$199)</f>
        <v>藥膳養生湯</v>
      </c>
      <c r="H34" s="629" t="str">
        <f>IF(第三週!$G$214=0,"",第三週!$G$214)&amp;+IF(第三週!$G$235=0,"","+")&amp;+IF(第三週!$G$235=0,"",第三週!$G$235)</f>
        <v>綜合堅果</v>
      </c>
      <c r="I34" s="639" t="str">
        <f>IF(第三週!$G$230=0,"",第三週!$G$230)</f>
        <v/>
      </c>
      <c r="J34" s="635">
        <f>IF(第三週!$BE$1=0,0,第三週!$BE$1)</f>
        <v>0</v>
      </c>
      <c r="K34" s="631">
        <f>IF(第三週!$BF$1=0,0,第三週!$BF$1)</f>
        <v>0</v>
      </c>
      <c r="L34" s="631">
        <f>IF(第三週!$BG$1=0,0,第三週!$BG$1)</f>
        <v>0</v>
      </c>
      <c r="M34" s="631">
        <f>IFERROR(IF(L34="","",2.3+IF(第三週!$BH$1=0,0,第三週!$BH$1)),"")</f>
        <v>2.2999999999999998</v>
      </c>
      <c r="N34" s="631">
        <f>IF(第三週!$BI$1=0,0,第三週!$BI$1)</f>
        <v>0</v>
      </c>
      <c r="O34" s="631">
        <f>IF(第三週!$BJ$1=0,0,第三週!$BJ$1)</f>
        <v>0</v>
      </c>
      <c r="P34" s="637">
        <f>IFERROR(J34*70+K34*75+L34*25+M34*45+N34*60+O34*150,"")</f>
        <v>103.49999999999999</v>
      </c>
    </row>
    <row r="35" spans="1:16" s="129" customFormat="1" ht="30" customHeight="1">
      <c r="A35" s="622"/>
      <c r="B35" s="624"/>
      <c r="C35" s="640"/>
      <c r="D35" s="116" t="str">
        <f>_xlfn.CONCAT(IF(IFERROR(FIND("素-",第三週!$H$34),0)&gt;0,"",第三週!$H$34),IF(OR(第三週!$H$35=0,IFERROR(FIND("素-",第三週!$H$35),0)&gt;0),"",","),IF(IFERROR(FIND("素-",第三週!$H$35),0)&gt;0,"",第三週!$H$35),IF(OR(第三週!$H$36=0,IFERROR(FIND("素-",第三週!$H$36),0)&gt;0),"",","),IF(IFERROR(FIND("素-",第三週!$H$36),0)&gt;0,"",第三週!$H$36),IF(OR(第三週!$H$37=0,IFERROR(FIND("素-",第三週!$H$37),0)&gt;0),"",","),IF(IFERROR(FIND("素-",第三週!$H$37),0)&gt;0,"",第三週!$H$37),IF(OR(第三週!$H$38=0,IFERROR(FIND("素-",第三週!$H$38),0)&gt;0),"",","),IF(IFERROR(FIND("素-",第三週!$H$38),0)&gt;0,"",第三週!$H$38),IF(OR(第三週!$H$39=0,IFERROR(FIND("素-",第三週!$H$39),0)&gt;0),"",","),IF(IFERROR(FIND("素-",第三週!$H$39),0)&gt;0,"",第三週!$H$39),IF(OR(第三週!$H$40=0,IFERROR(FIND("素-",第三週!$H$40),0)&gt;0),"",","),IF(IFERROR(FIND("素-",第三週!$H$40),0)&gt;0,"",第三週!$H$40),IF(OR(第三週!$H$41=0,IFERROR(FIND("素-",第三週!$H$41),0)&gt;0),"",","),IF(IFERROR(FIND("素-",第三週!$H$41),0)&gt;0,"",第三週!$H$41),IF(OR(第三週!$H$42=0,IFERROR(FIND("素-",第三週!$H$42),0)&gt;0),"",","),IF(IFERROR(FIND("素-",第三週!$H$42),0)&gt;0,"",第三週!$H$42))</f>
        <v>豬前腿肉,洋蔥,綜合甜椒,鳳梨罐頭,番茄醬</v>
      </c>
      <c r="E35" s="116" t="str">
        <f>_xlfn.CONCAT(IF(IFERROR(FIND("素-",第三週!$H$94),0)&gt;0,"",第三週!$H$94),IF(OR(第三週!$H$95=0,IFERROR(FIND("素-",第三週!$H$95),0)&gt;0),"",","),IF(IFERROR(FIND("素-",第三週!$H$95),0)&gt;0,"",第三週!$H$95),IF(OR(第三週!$H$96=0,IFERROR(FIND("素-",第三週!$H$96),0)&gt;0),"",","),IF(IFERROR(FIND("素-",第三週!$H$96),0)&gt;0,"",第三週!$H$96),IF(OR(第三週!$H$97=0,IFERROR(FIND("素-",第三週!$H$97),0)&gt;0),"",","),IF(IFERROR(FIND("素-",第三週!$H$97),0)&gt;0,"",第三週!$H$97),IF(OR(第三週!$H$98=0,IFERROR(FIND("素-",第三週!$H$98),0)&gt;0),"",","),IF(IFERROR(FIND("素-",第三週!$H$98),0)&gt;0,"",第三週!$H$98),IF(OR(第三週!$H$99=0,IFERROR(FIND("素-",第三週!$H$99),0)&gt;0),"",","),IF(IFERROR(FIND("素-",第三週!$H$99),0)&gt;0,"",第三週!$H$99),IF(OR(第三週!$H$100=0,IFERROR(FIND("素-",第三週!$H$100),0)&gt;0),"",","),IF(IFERROR(FIND("素-",第三週!$H$100),0)&gt;0,"",第三週!$H$100))</f>
        <v>高麗菜,紅蘿蔔,黑木耳,大蒜</v>
      </c>
      <c r="F35" s="628"/>
      <c r="G35" s="116" t="str">
        <f>_xlfn.CONCAT(IF(IFERROR(FIND("素-",第三週!$H$199),0)&gt;0,"",第三週!$H$199),IF(OR(第三週!$H$200=0,IFERROR(FIND("素-",第三週!$H$200),0)&gt;0),"",","),IF(IFERROR(FIND("素-",第三週!$H$200),0)&gt;0,"",第三週!$H$200),IF(OR(第三週!$H$201=0,IFERROR(FIND("素-",第三週!$H$201),0)&gt;0),"",","),IF(IFERROR(FIND("素-",第三週!$H$201),0)&gt;0,"",第三週!$H$201),IF(OR(第三週!$H$202=0,IFERROR(FIND("素-",第三週!$H$202),0)&gt;0),"",","),IF(IFERROR(FIND("素-",第三週!$H$202),0)&gt;0,"",第三週!$H$202),IF(OR(第三週!$H$203=0,IFERROR(FIND("素-",第三週!$H$203),0)&gt;0),"",","),IF(IFERROR(FIND("素-",第三週!$H$203),0)&gt;0,"",第三週!$H$203),IF(OR(第三週!$H$204=0,IFERROR(FIND("素-",第三週!$H$204),0)&gt;0),"",","),IF(IFERROR(FIND("素-",第三週!$H$204),0)&gt;0,"",第三週!$H$204),IF(OR(第三週!$H$205=0,IFERROR(FIND("素-",第三週!$H$205),0)&gt;0),"",","),IF(IFERROR(FIND("素-",第三週!$H$205),0)&gt;0,"",第三週!$H$205),IF(OR(第三週!$H$206=0,IFERROR(FIND("素-",第三週!$H$206),0)&gt;0),"",","),IF(IFERROR(FIND("素-",第三週!$H$206),0)&gt;0,"",第三週!$H$206))</f>
        <v>凍豆腐,藥燉排骨包,紅棗,金針菇,高麗菜</v>
      </c>
      <c r="H35" s="630"/>
      <c r="I35" s="640"/>
      <c r="J35" s="636"/>
      <c r="K35" s="632"/>
      <c r="L35" s="632"/>
      <c r="M35" s="632"/>
      <c r="N35" s="632"/>
      <c r="O35" s="632"/>
      <c r="P35" s="638"/>
    </row>
    <row r="36" spans="1:16" ht="50.1" customHeight="1">
      <c r="A36" s="621">
        <f>IF(第三週!$L$2=0,"",第三週!$L$2)</f>
        <v>45713</v>
      </c>
      <c r="B36" s="623" t="s">
        <v>13</v>
      </c>
      <c r="C36" s="639" t="str">
        <f>IF(第三週!$L$4=0,"",第三週!$L$4)</f>
        <v>十穀飯</v>
      </c>
      <c r="D36" s="126" t="str">
        <f>IF(第三週!$L$34=0,"",第三週!$L$34)</f>
        <v>打拋肉</v>
      </c>
      <c r="E36" s="126" t="str">
        <f>IF(第三週!$L$94=0,"",第三週!$L$94)</f>
        <v>白菜粉絲煲</v>
      </c>
      <c r="F36" s="627" t="str">
        <f>IF(第三週!$L$184=0,"",第三週!$L$184)</f>
        <v>炒時蔬</v>
      </c>
      <c r="G36" s="126" t="str">
        <f>IF(第三週!$L$199=0,"",第三週!$L$199)</f>
        <v>紅豆紫米湯</v>
      </c>
      <c r="H36" s="629" t="str">
        <f>IF(第三週!$L$214=0,"",第三週!$L$214)&amp;+IF(第三週!$L$235=0,"","+")&amp;+IF(第三週!$L$235=0,"",第三週!$L$235)</f>
        <v>水果</v>
      </c>
      <c r="I36" s="639" t="str">
        <f>IF(第三週!$L$230=0,"",第三週!$L$230)</f>
        <v/>
      </c>
      <c r="J36" s="635">
        <f>IF(第三週!$BK$1=0,0,第三週!$BK$1)</f>
        <v>0</v>
      </c>
      <c r="K36" s="631">
        <f>IF(第三週!$BL$1=0,0,第三週!$BL$1)</f>
        <v>0</v>
      </c>
      <c r="L36" s="631">
        <f>IF(第三週!$BM$1=0,0,第三週!$BM$1)</f>
        <v>0</v>
      </c>
      <c r="M36" s="631">
        <f>IFERROR(IF(L36="","",2.3+IF(第三週!$BN$1=0,0,第三週!$BN$1)),"")</f>
        <v>2.2999999999999998</v>
      </c>
      <c r="N36" s="631">
        <f>IF(第三週!$BO$1=0,0,第三週!$BO$1)</f>
        <v>0</v>
      </c>
      <c r="O36" s="631">
        <f>IF(第三週!$BP$1=0,0,第三週!$BP$1)</f>
        <v>0</v>
      </c>
      <c r="P36" s="637">
        <f>IFERROR(J36*70+K36*75+L36*25+M36*45+N36*60+O36*150,"")</f>
        <v>103.49999999999999</v>
      </c>
    </row>
    <row r="37" spans="1:16" s="129" customFormat="1" ht="30" customHeight="1">
      <c r="A37" s="622"/>
      <c r="B37" s="624"/>
      <c r="C37" s="640"/>
      <c r="D37" s="116" t="str">
        <f>_xlfn.CONCAT(IF(IFERROR(FIND("素-",第三週!$M$34),0)&gt;0,"",第三週!$M$34),IF(OR(第三週!$M$35=0,IFERROR(FIND("素-",第三週!$M$35),0)&gt;0),"",","),IF(IFERROR(FIND("素-",第三週!$M$35),0)&gt;0,"",第三週!$M$35),IF(OR(第三週!$M$36=0,IFERROR(FIND("素-",第三週!$M$36),0)&gt;0),"",","),IF(IFERROR(FIND("素-",第三週!$M$36),0)&gt;0,"",第三週!$M$36),IF(OR(第三週!$M$37=0,IFERROR(FIND("素-",第三週!$M$37),0)&gt;0),"",","),IF(IFERROR(FIND("素-",第三週!$M$37),0)&gt;0,"",第三週!$M$37),IF(OR(第三週!$M$38=0,IFERROR(FIND("素-",第三週!$M$38),0)&gt;0),"",","),IF(IFERROR(FIND("素-",第三週!$M$38),0)&gt;0,"",第三週!$M$38),IF(OR(第三週!$M$39=0,IFERROR(FIND("素-",第三週!$M$39),0)&gt;0),"",","),IF(IFERROR(FIND("素-",第三週!$M$39),0)&gt;0,"",第三週!$M$39),IF(OR(第三週!$M$40=0,IFERROR(FIND("素-",第三週!$M$40),0)&gt;0),"",","),IF(IFERROR(FIND("素-",第三週!$M$40),0)&gt;0,"",第三週!$M$40),IF(OR(第三週!$M$41=0,IFERROR(FIND("素-",第三週!$M$41),0)&gt;0),"",","),IF(IFERROR(FIND("素-",第三週!$M$41),0)&gt;0,"",第三週!$M$41),IF(OR(第三週!$M$42=0,IFERROR(FIND("素-",第三週!$M$42),0)&gt;0),"",","),IF(IFERROR(FIND("素-",第三週!$M$42),0)&gt;0,"",第三週!$M$42))</f>
        <v>豬絞肉,白洋葱,番茄,九層塔</v>
      </c>
      <c r="E37" s="116" t="str">
        <f>_xlfn.CONCAT(IF(IFERROR(FIND("素-",第三週!$M$94),0)&gt;0,"",第三週!$M$94),IF(OR(第三週!$M$95=0,IFERROR(FIND("素-",第三週!$M$95),0)&gt;0),"",","),IF(IFERROR(FIND("素-",第三週!$M$95),0)&gt;0,"",第三週!$M$95),IF(OR(第三週!$M$96=0,IFERROR(FIND("素-",第三週!$M$96),0)&gt;0),"",","),IF(IFERROR(FIND("素-",第三週!$M$96),0)&gt;0,"",第三週!$M$96),IF(OR(第三週!$M$97=0,IFERROR(FIND("素-",第三週!$M$97),0)&gt;0),"",","),IF(IFERROR(FIND("素-",第三週!$M$97),0)&gt;0,"",第三週!$M$97),IF(OR(第三週!$M$98=0,IFERROR(FIND("素-",第三週!$M$98),0)&gt;0),"",","),IF(IFERROR(FIND("素-",第三週!$M$98),0)&gt;0,"",第三週!$M$98),IF(OR(第三週!$M$99=0,IFERROR(FIND("素-",第三週!$M$99),0)&gt;0),"",","),IF(IFERROR(FIND("素-",第三週!$M$99),0)&gt;0,"",第三週!$M$99),IF(OR(第三週!$M$100=0,IFERROR(FIND("素-",第三週!$M$100),0)&gt;0),"",","),IF(IFERROR(FIND("素-",第三週!$M$100),0)&gt;0,"",第三週!$M$100))</f>
        <v>冬粉,黑木耳,胡蘿蔔,大白菜,鮮香菇</v>
      </c>
      <c r="F37" s="628"/>
      <c r="G37" s="116" t="str">
        <f>_xlfn.CONCAT(IF(IFERROR(FIND("素-",第三週!$M$199),0)&gt;0,"",第三週!$M$199),IF(OR(第三週!$M$200=0,IFERROR(FIND("素-",第三週!$M$200),0)&gt;0),"",","),IF(IFERROR(FIND("素-",第三週!$M$200),0)&gt;0,"",第三週!$M$200),IF(OR(第三週!$M$201=0,IFERROR(FIND("素-",第三週!$M$201),0)&gt;0),"",","),IF(IFERROR(FIND("素-",第三週!$M$201),0)&gt;0,"",第三週!$M$201),IF(OR(第三週!$M$202=0,IFERROR(FIND("素-",第三週!$M$202),0)&gt;0),"",","),IF(IFERROR(FIND("素-",第三週!$M$202),0)&gt;0,"",第三週!$M$202),IF(OR(第三週!$M$203=0,IFERROR(FIND("素-",第三週!$M$203),0)&gt;0),"",","),IF(IFERROR(FIND("素-",第三週!$M$203),0)&gt;0,"",第三週!$M$203),IF(OR(第三週!$M$204=0,IFERROR(FIND("素-",第三週!$M$204),0)&gt;0),"",","),IF(IFERROR(FIND("素-",第三週!$M$204),0)&gt;0,"",第三週!$M$204),IF(OR(第三週!$M$205=0,IFERROR(FIND("素-",第三週!$M$205),0)&gt;0),"",","),IF(IFERROR(FIND("素-",第三週!$M$205),0)&gt;0,"",第三週!$M$205),IF(OR(第三週!$M$206=0,IFERROR(FIND("素-",第三週!$M$206),0)&gt;0),"",","),IF(IFERROR(FIND("素-",第三週!$M$206),0)&gt;0,"",第三週!$M$206))</f>
        <v>紅豆,紫米,二砂糖</v>
      </c>
      <c r="H37" s="630"/>
      <c r="I37" s="640"/>
      <c r="J37" s="636"/>
      <c r="K37" s="632"/>
      <c r="L37" s="632"/>
      <c r="M37" s="632"/>
      <c r="N37" s="632"/>
      <c r="O37" s="632"/>
      <c r="P37" s="638"/>
    </row>
    <row r="38" spans="1:16" ht="50.1" customHeight="1">
      <c r="A38" s="621">
        <f>IF(第三週!$Q$2=0,"",第三週!$Q$2)</f>
        <v>45714</v>
      </c>
      <c r="B38" s="623" t="s">
        <v>14</v>
      </c>
      <c r="C38" s="639" t="str">
        <f>IF(第三週!$Q$4=0,"",第三週!$Q$4)</f>
        <v>黃油麵</v>
      </c>
      <c r="D38" s="126" t="str">
        <f>IF(第三週!$Q$34=0,"",第三週!$Q$34)</f>
        <v>日式炒麵</v>
      </c>
      <c r="E38" s="126" t="str">
        <f>IF(第三週!$Q$94=0,"",第三週!$Q$94)</f>
        <v>蠔油雞腿排</v>
      </c>
      <c r="F38" s="627" t="str">
        <f>IF(第三週!$Q$184=0,"",第三週!$Q$184)</f>
        <v>炒時蔬</v>
      </c>
      <c r="G38" s="126" t="str">
        <f>IF(第三週!$Q$199=0,"",第三週!$Q$199)</f>
        <v>酸辣湯</v>
      </c>
      <c r="H38" s="629" t="str">
        <f>IF(第三週!$Q$214=0,"",第三週!$Q$214)&amp;+IF(第三週!$Q$235=0,"","+")&amp;+IF(第三週!$Q$235=0,"",第三週!$Q$235)</f>
        <v>水果</v>
      </c>
      <c r="I38" s="639" t="str">
        <f>IF(第三週!$Q$230=0,"",第三週!$Q$230)</f>
        <v/>
      </c>
      <c r="J38" s="635">
        <f>IF(第三週!$BQ$1=0,0,第三週!$BQ$1)</f>
        <v>0</v>
      </c>
      <c r="K38" s="631">
        <f>IF(第三週!$BR$1=0,0,第三週!$BR$1)</f>
        <v>0</v>
      </c>
      <c r="L38" s="631">
        <f>IF(第三週!$BS$1=0,0,第三週!$BS$1)</f>
        <v>0</v>
      </c>
      <c r="M38" s="631">
        <f>IFERROR(IF(L38="","",2.3+IF(第三週!$BT$1=0,0,第三週!$BT$1)),"")</f>
        <v>2.2999999999999998</v>
      </c>
      <c r="N38" s="631">
        <f>IF(第三週!$BU$1=0,0,第三週!$BU$1)</f>
        <v>0</v>
      </c>
      <c r="O38" s="631">
        <f>IF(第三週!$BV$1=0,0,第三週!$BV$1)</f>
        <v>0</v>
      </c>
      <c r="P38" s="637">
        <f>IFERROR(J38*70+K38*75+L38*25+M38*45+N38*60+O38*150,"")</f>
        <v>103.49999999999999</v>
      </c>
    </row>
    <row r="39" spans="1:16" s="129" customFormat="1" ht="30" customHeight="1">
      <c r="A39" s="622"/>
      <c r="B39" s="624"/>
      <c r="C39" s="640"/>
      <c r="D39" s="116" t="str">
        <f>_xlfn.CONCAT(IF(IFERROR(FIND("素-",第三週!$R$34),0)&gt;0,"",第三週!$R$34),IF(OR(第三週!$R$35=0,IFERROR(FIND("素-",第三週!$R$35),0)&gt;0),"",","),IF(IFERROR(FIND("素-",第三週!$R$35),0)&gt;0,"",第三週!$R$35),IF(OR(第三週!$R$36=0,IFERROR(FIND("素-",第三週!$R$36),0)&gt;0),"",","),IF(IFERROR(FIND("素-",第三週!$R$36),0)&gt;0,"",第三週!$R$36),IF(OR(第三週!$R$37=0,IFERROR(FIND("素-",第三週!$R$37),0)&gt;0),"",","),IF(IFERROR(FIND("素-",第三週!$R$37),0)&gt;0,"",第三週!$R$37),IF(OR(第三週!$R$38=0,IFERROR(FIND("素-",第三週!$R$38),0)&gt;0),"",","),IF(IFERROR(FIND("素-",第三週!$R$38),0)&gt;0,"",第三週!$R$38),IF(OR(第三週!$R$39=0,IFERROR(FIND("素-",第三週!$R$39),0)&gt;0),"",","),IF(IFERROR(FIND("素-",第三週!$R$39),0)&gt;0,"",第三週!$R$39),IF(OR(第三週!$R$40=0,IFERROR(FIND("素-",第三週!$R$40),0)&gt;0),"",","),IF(IFERROR(FIND("素-",第三週!$R$40),0)&gt;0,"",第三週!$R$40),IF(OR(第三週!$R$41=0,IFERROR(FIND("素-",第三週!$R$41),0)&gt;0),"",","),IF(IFERROR(FIND("素-",第三週!$R$41),0)&gt;0,"",第三週!$R$41),IF(OR(第三週!$R$42=0,IFERROR(FIND("素-",第三週!$R$42),0)&gt;0),"",","),IF(IFERROR(FIND("素-",第三週!$R$42),0)&gt;0,"",第三週!$R$42))</f>
        <v>白洋葱,豬前腿肉,高麗菜,胡蘿蔔,海苔粉,乾香菇</v>
      </c>
      <c r="E39" s="116" t="str">
        <f>_xlfn.CONCAT(IF(IFERROR(FIND("素-",第三週!$R$94),0)&gt;0,"",第三週!$R$94),IF(OR(第三週!$R$95=0,IFERROR(FIND("素-",第三週!$R$95),0)&gt;0),"",","),IF(IFERROR(FIND("素-",第三週!$R$95),0)&gt;0,"",第三週!$R$95),IF(OR(第三週!$R$96=0,IFERROR(FIND("素-",第三週!$R$96),0)&gt;0),"",","),IF(IFERROR(FIND("素-",第三週!$R$96),0)&gt;0,"",第三週!$R$96),IF(OR(第三週!$R$97=0,IFERROR(FIND("素-",第三週!$R$97),0)&gt;0),"",","),IF(IFERROR(FIND("素-",第三週!$R$97),0)&gt;0,"",第三週!$R$97),IF(OR(第三週!$R$98=0,IFERROR(FIND("素-",第三週!$R$98),0)&gt;0),"",","),IF(IFERROR(FIND("素-",第三週!$R$98),0)&gt;0,"",第三週!$R$98),IF(OR(第三週!$R$99=0,IFERROR(FIND("素-",第三週!$R$99),0)&gt;0),"",","),IF(IFERROR(FIND("素-",第三週!$R$99),0)&gt;0,"",第三週!$R$99),IF(OR(第三週!$R$100=0,IFERROR(FIND("素-",第三週!$R$100),0)&gt;0),"",","),IF(IFERROR(FIND("素-",第三週!$R$100),0)&gt;0,"",第三週!$R$100))</f>
        <v>雞腿排,大蒜</v>
      </c>
      <c r="F39" s="628"/>
      <c r="G39" s="116" t="str">
        <f>_xlfn.CONCAT(IF(IFERROR(FIND("素-",第三週!$R$199),0)&gt;0,"",第三週!$R$199),IF(OR(第三週!$R$200=0,IFERROR(FIND("素-",第三週!$R$200),0)&gt;0),"",","),IF(IFERROR(FIND("素-",第三週!$R$200),0)&gt;0,"",第三週!$R$200),IF(OR(第三週!$R$201=0,IFERROR(FIND("素-",第三週!$R$201),0)&gt;0),"",","),IF(IFERROR(FIND("素-",第三週!$R$201),0)&gt;0,"",第三週!$R$201),IF(OR(第三週!$R$202=0,IFERROR(FIND("素-",第三週!$R$202),0)&gt;0),"",","),IF(IFERROR(FIND("素-",第三週!$R$202),0)&gt;0,"",第三週!$R$202),IF(OR(第三週!$R$203=0,IFERROR(FIND("素-",第三週!$R$203),0)&gt;0),"",","),IF(IFERROR(FIND("素-",第三週!$R$203),0)&gt;0,"",第三週!$R$203),IF(OR(第三週!$R$204=0,IFERROR(FIND("素-",第三週!$R$204),0)&gt;0),"",","),IF(IFERROR(FIND("素-",第三週!$R$204),0)&gt;0,"",第三週!$R$204),IF(OR(第三週!$R$205=0,IFERROR(FIND("素-",第三週!$R$205),0)&gt;0),"",","),IF(IFERROR(FIND("素-",第三週!$R$205),0)&gt;0,"",第三週!$R$205),IF(OR(第三週!$R$206=0,IFERROR(FIND("素-",第三週!$R$206),0)&gt;0),"",","),IF(IFERROR(FIND("素-",第三週!$R$206),0)&gt;0,"",第三週!$R$206))</f>
        <v>板豆腐,金針菇,筍籤,黑木耳,胡蘿蔔,雞蛋</v>
      </c>
      <c r="H39" s="630"/>
      <c r="I39" s="640"/>
      <c r="J39" s="636"/>
      <c r="K39" s="632"/>
      <c r="L39" s="632"/>
      <c r="M39" s="632"/>
      <c r="N39" s="632"/>
      <c r="O39" s="632"/>
      <c r="P39" s="638"/>
    </row>
    <row r="40" spans="1:16" ht="50.1" customHeight="1">
      <c r="A40" s="621">
        <f>IF(第三週!$V$2=0,"",第三週!$V$2)</f>
        <v>45715</v>
      </c>
      <c r="B40" s="623" t="s">
        <v>15</v>
      </c>
      <c r="C40" s="639" t="str">
        <f>IF(第三週!$V$4=0,"",第三週!$V$4)</f>
        <v>白米飯</v>
      </c>
      <c r="D40" s="126" t="str">
        <f>IF(第三週!$V$34=0,"",第三週!$V$34)</f>
        <v>三杯鮮魷</v>
      </c>
      <c r="E40" s="126" t="str">
        <f>IF(第三週!$V$94=0,"",第三週!$V$94)</f>
        <v>燴黃瓜</v>
      </c>
      <c r="F40" s="627" t="str">
        <f>IF(第三週!$V$184=0,"",第三週!$V$184)</f>
        <v>炒時蔬</v>
      </c>
      <c r="G40" s="126" t="str">
        <f>IF(第三週!$V$199=0,"",第三週!$V$199)</f>
        <v>大頭菜排骨湯</v>
      </c>
      <c r="H40" s="629" t="str">
        <f>IF(第三週!$V$214=0,"",第三週!$V$214)&amp;+IF(第三週!$V$235=0,"","+")&amp;+IF(第三週!$V$235=0,"",第三週!$V$235)</f>
        <v>果汁</v>
      </c>
      <c r="I40" s="639" t="str">
        <f>IF(第三週!$V$230=0,"",第三週!$V$230)</f>
        <v/>
      </c>
      <c r="J40" s="635">
        <f>IF(第三週!$BW$1=0,0,第三週!$BW$1)</f>
        <v>0</v>
      </c>
      <c r="K40" s="631">
        <f>IF(第三週!$BX$1=0,0,第三週!$BX$1)</f>
        <v>0</v>
      </c>
      <c r="L40" s="631">
        <f>IF(第三週!$BY$1=0,0,第三週!$BY$1)</f>
        <v>0</v>
      </c>
      <c r="M40" s="631">
        <f>IFERROR(IF(L40="","",2.3+IF(第三週!$BZ$1=0,0,第三週!$BZ$1)),"")</f>
        <v>2.2999999999999998</v>
      </c>
      <c r="N40" s="631">
        <f>IF(第三週!$CA$1=0,0,第三週!$CA$1)</f>
        <v>0</v>
      </c>
      <c r="O40" s="631">
        <f>IF(第三週!$CB$1=0,0,第三週!$CB$1)</f>
        <v>0</v>
      </c>
      <c r="P40" s="637">
        <f>IFERROR(J40*70+K40*75+L40*25+M40*45+N40*60+O40*150,"")</f>
        <v>103.49999999999999</v>
      </c>
    </row>
    <row r="41" spans="1:16" s="129" customFormat="1" ht="30" customHeight="1">
      <c r="A41" s="622"/>
      <c r="B41" s="624"/>
      <c r="C41" s="640"/>
      <c r="D41" s="116" t="str">
        <f>_xlfn.CONCAT(IF(IFERROR(FIND("素-",第三週!$W$34),0)&gt;0,"",第三週!$W$34),IF(OR(第三週!$W$35=0,IFERROR(FIND("素-",第三週!$W$35),0)&gt;0),"",","),IF(IFERROR(FIND("素-",第三週!$W$35),0)&gt;0,"",第三週!$W$35),IF(OR(第三週!$W$36=0,IFERROR(FIND("素-",第三週!$W$36),0)&gt;0),"",","),IF(IFERROR(FIND("素-",第三週!$W$36),0)&gt;0,"",第三週!$W$36),IF(OR(第三週!$W$37=0,IFERROR(FIND("素-",第三週!$W$37),0)&gt;0),"",","),IF(IFERROR(FIND("素-",第三週!$W$37),0)&gt;0,"",第三週!$W$37),IF(OR(第三週!$W$38=0,IFERROR(FIND("素-",第三週!$W$38),0)&gt;0),"",","),IF(IFERROR(FIND("素-",第三週!$W$38),0)&gt;0,"",第三週!$W$38),IF(OR(第三週!$W$39=0,IFERROR(FIND("素-",第三週!$W$39),0)&gt;0),"",","),IF(IFERROR(FIND("素-",第三週!$W$39),0)&gt;0,"",第三週!$W$39),IF(OR(第三週!$W$40=0,IFERROR(FIND("素-",第三週!$W$40),0)&gt;0),"",","),IF(IFERROR(FIND("素-",第三週!$W$40),0)&gt;0,"",第三週!$W$40),IF(OR(第三週!$W$41=0,IFERROR(FIND("素-",第三週!$W$41),0)&gt;0),"",","),IF(IFERROR(FIND("素-",第三週!$W$41),0)&gt;0,"",第三週!$W$41),IF(OR(第三週!$W$42=0,IFERROR(FIND("素-",第三週!$W$42),0)&gt;0),"",","),IF(IFERROR(FIND("素-",第三週!$W$42),0)&gt;0,"",第三週!$W$42))</f>
        <v>魷魚條,豆干,豬前腿肉,芹菜,九層塔,胡麻油,薑</v>
      </c>
      <c r="E41" s="116" t="str">
        <f>_xlfn.CONCAT(IF(IFERROR(FIND("素-",第三週!$W$94),0)&gt;0,"",第三週!$W$94),IF(OR(第三週!$W$95=0,IFERROR(FIND("素-",第三週!$W$95),0)&gt;0),"",","),IF(IFERROR(FIND("素-",第三週!$W$95),0)&gt;0,"",第三週!$W$95),IF(OR(第三週!$W$96=0,IFERROR(FIND("素-",第三週!$W$96),0)&gt;0),"",","),IF(IFERROR(FIND("素-",第三週!$W$96),0)&gt;0,"",第三週!$W$96),IF(OR(第三週!$W$97=0,IFERROR(FIND("素-",第三週!$W$97),0)&gt;0),"",","),IF(IFERROR(FIND("素-",第三週!$W$97),0)&gt;0,"",第三週!$W$97),IF(OR(第三週!$W$98=0,IFERROR(FIND("素-",第三週!$W$98),0)&gt;0),"",","),IF(IFERROR(FIND("素-",第三週!$W$98),0)&gt;0,"",第三週!$W$98),IF(OR(第三週!$W$99=0,IFERROR(FIND("素-",第三週!$W$99),0)&gt;0),"",","),IF(IFERROR(FIND("素-",第三週!$W$99),0)&gt;0,"",第三週!$W$99),IF(OR(第三週!$W$100=0,IFERROR(FIND("素-",第三週!$W$100),0)&gt;0),"",","),IF(IFERROR(FIND("素-",第三週!$W$100),0)&gt;0,"",第三週!$W$100))</f>
        <v>大黃瓜,黑木耳,冷凍玉米粒,胡蘿蔔,雞蛋</v>
      </c>
      <c r="F41" s="628"/>
      <c r="G41" s="116" t="str">
        <f>_xlfn.CONCAT(IF(IFERROR(FIND("素-",第三週!$W$199),0)&gt;0,"",第三週!$W$199),IF(OR(第三週!$W$200=0,IFERROR(FIND("素-",第三週!$W$200),0)&gt;0),"",","),IF(IFERROR(FIND("素-",第三週!$W$200),0)&gt;0,"",第三週!$W$200),IF(OR(第三週!$W$201=0,IFERROR(FIND("素-",第三週!$W$201),0)&gt;0),"",","),IF(IFERROR(FIND("素-",第三週!$W$201),0)&gt;0,"",第三週!$W$201),IF(OR(第三週!$W$202=0,IFERROR(FIND("素-",第三週!$W$202),0)&gt;0),"",","),IF(IFERROR(FIND("素-",第三週!$W$202),0)&gt;0,"",第三週!$W$202),IF(OR(第三週!$W$203=0,IFERROR(FIND("素-",第三週!$W$203),0)&gt;0),"",","),IF(IFERROR(FIND("素-",第三週!$W$203),0)&gt;0,"",第三週!$W$203),IF(OR(第三週!$W$204=0,IFERROR(FIND("素-",第三週!$W$204),0)&gt;0),"",","),IF(IFERROR(FIND("素-",第三週!$W$204),0)&gt;0,"",第三週!$W$204),IF(OR(第三週!$W$205=0,IFERROR(FIND("素-",第三週!$W$205),0)&gt;0),"",","),IF(IFERROR(FIND("素-",第三週!$W$205),0)&gt;0,"",第三週!$W$205),IF(OR(第三週!$W$206=0,IFERROR(FIND("素-",第三週!$W$206),0)&gt;0),"",","),IF(IFERROR(FIND("素-",第三週!$W$206),0)&gt;0,"",第三週!$W$206))</f>
        <v>生香菇,薑,大頭菜,豬小排,枸杞</v>
      </c>
      <c r="H41" s="630"/>
      <c r="I41" s="640"/>
      <c r="J41" s="636"/>
      <c r="K41" s="632"/>
      <c r="L41" s="632"/>
      <c r="M41" s="632"/>
      <c r="N41" s="632"/>
      <c r="O41" s="632"/>
      <c r="P41" s="638"/>
    </row>
    <row r="42" spans="1:16" ht="50.1" customHeight="1">
      <c r="A42" s="621">
        <f>IF(第三週!$AA$2=0,"",第三週!$AA$2)</f>
        <v>45716</v>
      </c>
      <c r="B42" s="623" t="s">
        <v>26</v>
      </c>
      <c r="C42" s="639" t="str">
        <f>IF(第三週!$AA$4=0,"",第三週!$AA$4)</f>
        <v/>
      </c>
      <c r="D42" s="126" t="str">
        <f>IF(第三週!$AA$34=0,"",第三週!$AA$34)</f>
        <v>二二八休假</v>
      </c>
      <c r="E42" s="126" t="str">
        <f>IF(第三週!$AA$94=0,"",第三週!$AA$94)</f>
        <v/>
      </c>
      <c r="F42" s="627" t="str">
        <f>IF(第三週!$AA$184=0,"",第三週!$AA$184)</f>
        <v/>
      </c>
      <c r="G42" s="126" t="str">
        <f>IF(第三週!$AA$199=0,"",第三週!$AA$199)</f>
        <v/>
      </c>
      <c r="H42" s="639" t="str">
        <f>IF(第三週!$AA$214=0,"",第三週!$AA$214)&amp;+IF(第三週!$AA$235=0,"","+")&amp;+IF(第三週!$AA$235=0,"",第三週!$AA$235)</f>
        <v/>
      </c>
      <c r="I42" s="639" t="str">
        <f>IF(第三週!$AA$230=0,"",第三週!$AA$230)</f>
        <v/>
      </c>
      <c r="J42" s="635">
        <f>IF(第三週!$CC$1=0,0,第三週!$CC$1)</f>
        <v>0</v>
      </c>
      <c r="K42" s="631">
        <f>IF(第三週!$CD$1=0,0,第三週!$CD$1)</f>
        <v>0</v>
      </c>
      <c r="L42" s="631">
        <f>IF(第三週!$CE$1=0,0,第三週!$CE$1)</f>
        <v>0</v>
      </c>
      <c r="M42" s="631">
        <f>IFERROR(IF(L42="","",2.3+IF(第三週!$CF$1=0,0,第三週!$CF$1)),"")</f>
        <v>2.2999999999999998</v>
      </c>
      <c r="N42" s="631">
        <f>IF(第三週!$CG$1=0,0,第三週!$CG$1)</f>
        <v>0</v>
      </c>
      <c r="O42" s="631">
        <f>IF(第三週!$CH$1=0,0,第三週!$CH$1)</f>
        <v>0</v>
      </c>
      <c r="P42" s="637">
        <f>IFERROR(J42*70+K42*75+L42*25+M42*45+N42*60+O42*150,"")</f>
        <v>103.49999999999999</v>
      </c>
    </row>
    <row r="43" spans="1:16" s="129" customFormat="1" ht="30" customHeight="1" thickBot="1">
      <c r="A43" s="643"/>
      <c r="B43" s="644"/>
      <c r="C43" s="645"/>
      <c r="D43" s="186" t="str">
        <f>_xlfn.CONCAT(IF(IFERROR(FIND("素-",第三週!$AB$34),0)&gt;0,"",第三週!$AB$34),IF(OR(第三週!$AB$35=0,IFERROR(FIND("素-",第三週!$AB$35),0)&gt;0),"",","),IF(IFERROR(FIND("素-",第三週!$AB$35),0)&gt;0,"",第三週!$AB$35),IF(OR(第三週!$AB$36=0,IFERROR(FIND("素-",第三週!$AB$36),0)&gt;0),"",","),IF(IFERROR(FIND("素-",第三週!$AB$36),0)&gt;0,"",第三週!$AB$36),IF(OR(第三週!$AB$37=0,IFERROR(FIND("素-",第三週!$AB$37),0)&gt;0),"",","),IF(IFERROR(FIND("素-",第三週!$AB$37),0)&gt;0,"",第三週!$AB$37),IF(OR(第三週!$AB$38=0,IFERROR(FIND("素-",第三週!$AB$38),0)&gt;0),"",","),IF(IFERROR(FIND("素-",第三週!$AB$38),0)&gt;0,"",第三週!$AB$38),IF(OR(第三週!$AB$39=0,IFERROR(FIND("素-",第三週!$AB$39),0)&gt;0),"",","),IF(IFERROR(FIND("素-",第三週!$AB$39),0)&gt;0,"",第三週!$AB$39),IF(OR(第三週!$AB$40=0,IFERROR(FIND("素-",第三週!$AB$40),0)&gt;0),"",","),IF(IFERROR(FIND("素-",第三週!$AB$40),0)&gt;0,"",第三週!$AB$40),IF(OR(第三週!$AB$41=0,IFERROR(FIND("素-",第三週!$AB$41),0)&gt;0),"",","),IF(IFERROR(FIND("素-",第三週!$AB$41),0)&gt;0,"",第三週!$AB$41),IF(OR(第三週!$AB$42=0,IFERROR(FIND("素-",第三週!$AB$42),0)&gt;0),"",","),IF(IFERROR(FIND("素-",第三週!$AB$42),0)&gt;0,"",第三週!$AB$42))</f>
        <v/>
      </c>
      <c r="E43" s="186" t="str">
        <f>_xlfn.CONCAT(IF(IFERROR(FIND("素-",第三週!$AB$94),0)&gt;0,"",第三週!$AB$94),IF(OR(第三週!$AB$95=0,IFERROR(FIND("素-",第三週!$AB$95),0)&gt;0),"",","),IF(IFERROR(FIND("素-",第三週!$AB$95),0)&gt;0,"",第三週!$AB$95),IF(OR(第三週!$AB$96=0,IFERROR(FIND("素-",第三週!$AB$96),0)&gt;0),"",","),IF(IFERROR(FIND("素-",第三週!$AB$96),0)&gt;0,"",第三週!$AB$96),IF(OR(第三週!$AB$97=0,IFERROR(FIND("素-",第三週!$AB$97),0)&gt;0),"",","),IF(IFERROR(FIND("素-",第三週!$AB$97),0)&gt;0,"",第三週!$AB$97),IF(OR(第三週!$AB$98=0,IFERROR(FIND("素-",第三週!$AB$98),0)&gt;0),"",","),IF(IFERROR(FIND("素-",第三週!$AB$98),0)&gt;0,"",第三週!$AB$98),IF(OR(第三週!$AB$99=0,IFERROR(FIND("素-",第三週!$AB$99),0)&gt;0),"",","),IF(IFERROR(FIND("素-",第三週!$AB$99),0)&gt;0,"",第三週!$AB$99),IF(OR(第三週!$AB$100=0,IFERROR(FIND("素-",第三週!$AB$100),0)&gt;0),"",","),IF(IFERROR(FIND("素-",第三週!$AB$100),0)&gt;0,"",第三週!$AB$100))</f>
        <v/>
      </c>
      <c r="F43" s="646"/>
      <c r="G43" s="186" t="str">
        <f>_xlfn.CONCAT(IF(IFERROR(FIND("素-",第三週!$AB$199),0)&gt;0,"",第三週!$AB$199),IF(OR(第三週!$AB$200=0,IFERROR(FIND("素-",第三週!$AB$200),0)&gt;0),"",","),IF(IFERROR(FIND("素-",第三週!$AB$200),0)&gt;0,"",第三週!$AB$200),IF(OR(第三週!$AB$201=0,IFERROR(FIND("素-",第三週!$AB$201),0)&gt;0),"",","),IF(IFERROR(FIND("素-",第三週!$AB$201),0)&gt;0,"",第三週!$AB$201),IF(OR(第三週!$AB$202=0,IFERROR(FIND("素-",第三週!$AB$202),0)&gt;0),"",","),IF(IFERROR(FIND("素-",第三週!$AB$202),0)&gt;0,"",第三週!$AB$202),IF(OR(第三週!$AB$203=0,IFERROR(FIND("素-",第三週!$AB$203),0)&gt;0),"",","),IF(IFERROR(FIND("素-",第三週!$AB$203),0)&gt;0,"",第三週!$AB$203),IF(OR(第三週!$AB$204=0,IFERROR(FIND("素-",第三週!$AB$204),0)&gt;0),"",","),IF(IFERROR(FIND("素-",第三週!$AB$204),0)&gt;0,"",第三週!$AB$204),IF(OR(第三週!$AB$205=0,IFERROR(FIND("素-",第三週!$AB$205),0)&gt;0),"",","),IF(IFERROR(FIND("素-",第三週!$AB$205),0)&gt;0,"",第三週!$AB$205),IF(OR(第三週!$AB$206=0,IFERROR(FIND("素-",第三週!$AB$206),0)&gt;0),"",","),IF(IFERROR(FIND("素-",第三週!$AB$206),0)&gt;0,"",第三週!$AB$206))</f>
        <v/>
      </c>
      <c r="H43" s="645"/>
      <c r="I43" s="645"/>
      <c r="J43" s="647"/>
      <c r="K43" s="641"/>
      <c r="L43" s="641"/>
      <c r="M43" s="641"/>
      <c r="N43" s="641"/>
      <c r="O43" s="641"/>
      <c r="P43" s="642"/>
    </row>
    <row r="44" spans="1:16" ht="50.1" hidden="1" customHeight="1">
      <c r="A44" s="650" t="str">
        <f>IF(第三週!$AF$2=0,"",第三週!$AF$2)</f>
        <v/>
      </c>
      <c r="B44" s="651" t="s">
        <v>27</v>
      </c>
      <c r="C44" s="652" t="str">
        <f>IF(第三週!$AF$4=0,"",第三週!$AF$4)</f>
        <v/>
      </c>
      <c r="D44" s="291" t="str">
        <f>IF(第三週!$AF$34=0,"",第三週!$AF$34)</f>
        <v/>
      </c>
      <c r="E44" s="291" t="str">
        <f>IF(第三週!$AF$94=0,"",第三週!$AF$94)</f>
        <v/>
      </c>
      <c r="F44" s="653" t="str">
        <f>IF(第三週!$AF$184=0,"",第三週!$AF$184)</f>
        <v/>
      </c>
      <c r="G44" s="291" t="str">
        <f>IF(第三週!$AF$199=0,"",第三週!$AF$199)</f>
        <v/>
      </c>
      <c r="H44" s="652" t="str">
        <f>IF(第三週!$AF$214=0,"",第三週!$AF$214)&amp;+IF(第三週!$AF$235=0,"","+")&amp;+IF(第三週!$AF$235=0,"",第三週!$AF$235)</f>
        <v/>
      </c>
      <c r="I44" s="655" t="str">
        <f>IF(第三週!$AF$230=0,"",第三週!$AF$230)</f>
        <v/>
      </c>
      <c r="J44" s="654">
        <f>IF(第三週!$CI$1=0,0,第三週!$CI$1)</f>
        <v>0</v>
      </c>
      <c r="K44" s="648">
        <f>IF(第三週!$CJ$1=0,0,第三週!$CJ$1)</f>
        <v>0</v>
      </c>
      <c r="L44" s="648">
        <f>IF(第三週!$CK$1=0,0,第三週!$CK$1)</f>
        <v>0</v>
      </c>
      <c r="M44" s="648">
        <f>IF(第三週!$CL$1=0,0,第三週!$CL$1)</f>
        <v>0</v>
      </c>
      <c r="N44" s="648">
        <f>IF(第三週!$CM$1=0,0,第三週!$CM$1)</f>
        <v>0</v>
      </c>
      <c r="O44" s="648">
        <f>IF(第三週!$CN$1=0,0,第三週!$CN$1)</f>
        <v>0</v>
      </c>
      <c r="P44" s="649">
        <f>IFERROR(J44*70+K44*75+L44*25+M44*45+N44*60+O44*150,"")</f>
        <v>0</v>
      </c>
    </row>
    <row r="45" spans="1:16" s="117" customFormat="1" ht="25.15" hidden="1" customHeight="1">
      <c r="A45" s="622"/>
      <c r="B45" s="624"/>
      <c r="C45" s="640"/>
      <c r="D45" s="124" t="str">
        <f>_xlfn.CONCAT(IF(IFERROR(FIND("素-",第三週!$AG$34),0)&gt;0,"",第三週!$AG$34),IF(OR(第三週!$AG$35=0,IFERROR(FIND("素-",第三週!$AG$35),0)&gt;0),"",","),IF(IFERROR(FIND("素-",第三週!$AG$35),0)&gt;0,"",第三週!$AG$35),IF(OR(第三週!$AG$36=0,IFERROR(FIND("素-",第三週!$AG$36),0)&gt;0),"",","),IF(IFERROR(FIND("素-",第三週!$AG$36),0)&gt;0,"",第三週!$AG$36),IF(OR(第三週!$AG$37=0,IFERROR(FIND("素-",第三週!$AG$37),0)&gt;0),"",","),IF(IFERROR(FIND("素-",第三週!$AG$37),0)&gt;0,"",第三週!$AG$37),IF(OR(第三週!$AG$38=0,IFERROR(FIND("素-",第三週!$AG$38),0)&gt;0),"",","),IF(IFERROR(FIND("素-",第三週!$AG$38),0)&gt;0,"",第三週!$AG$38),IF(OR(第三週!$AG$39=0,IFERROR(FIND("素-",第三週!$AG$39),0)&gt;0),"",","),IF(IFERROR(FIND("素-",第三週!$AG$39),0)&gt;0,"",第三週!$AG$39),IF(OR(第三週!$AG$40=0,IFERROR(FIND("素-",第三週!$AG$40),0)&gt;0),"",","),IF(IFERROR(FIND("素-",第三週!$AG$40),0)&gt;0,"",第三週!$AG$40),IF(OR(第三週!$AG$41=0,IFERROR(FIND("素-",第三週!$AG$41),0)&gt;0),"",","),IF(IFERROR(FIND("素-",第三週!$AG$41),0)&gt;0,"",第三週!$AG$41),IF(OR(第三週!$AG$42=0,IFERROR(FIND("素-",第三週!$AG$42),0)&gt;0),"",","),IF(IFERROR(FIND("素-",第三週!$AG$42),0)&gt;0,"",第三週!$AG$42))</f>
        <v/>
      </c>
      <c r="E45" s="124" t="str">
        <f>_xlfn.CONCAT(IF(IFERROR(FIND("素-",第三週!$AG$94),0)&gt;0,"",第三週!$AG$94),IF(OR(第三週!$AG$95=0,IFERROR(FIND("素-",第三週!$AG$95),0)&gt;0),"",","),IF(IFERROR(FIND("素-",第三週!$AG$95),0)&gt;0,"",第三週!$AG$95),IF(OR(第三週!$AG$96=0,IFERROR(FIND("素-",第三週!$AG$96),0)&gt;0),"",","),IF(IFERROR(FIND("素-",第三週!$AG$96),0)&gt;0,"",第三週!$AG$96),IF(OR(第三週!$AG$97=0,IFERROR(FIND("素-",第三週!$AG$97),0)&gt;0),"",","),IF(IFERROR(FIND("素-",第三週!$AG$97),0)&gt;0,"",第三週!$AG$97),IF(OR(第三週!$AG$98=0,IFERROR(FIND("素-",第三週!$AG$98),0)&gt;0),"",","),IF(IFERROR(FIND("素-",第三週!$AG$98),0)&gt;0,"",第三週!$AG$98),IF(OR(第三週!$AG$99=0,IFERROR(FIND("素-",第三週!$AG$99),0)&gt;0),"",","),IF(IFERROR(FIND("素-",第三週!$AG$99),0)&gt;0,"",第三週!$AG$99),IF(OR(第三週!$AG$100=0,IFERROR(FIND("素-",第三週!$AG$100),0)&gt;0),"",","),IF(IFERROR(FIND("素-",第三週!$AG$100),0)&gt;0,"",第三週!$AG$100))</f>
        <v/>
      </c>
      <c r="F45" s="628"/>
      <c r="G45" s="124" t="str">
        <f>_xlfn.CONCAT(IF(IFERROR(FIND("素-",第三週!$AG$199),0)&gt;0,"",第三週!$AG$199),IF(OR(第三週!$AG$200=0,IFERROR(FIND("素-",第三週!$AG$200),0)&gt;0),"",","),IF(IFERROR(FIND("素-",第三週!$AG$200),0)&gt;0,"",第三週!$AG$200),IF(OR(第三週!$AG$201=0,IFERROR(FIND("素-",第三週!$AG$201),0)&gt;0),"",","),IF(IFERROR(FIND("素-",第三週!$AG$201),0)&gt;0,"",第三週!$AG$201),IF(OR(第三週!$AG$202=0,IFERROR(FIND("素-",第三週!$AG$202),0)&gt;0),"",","),IF(IFERROR(FIND("素-",第三週!$AG$202),0)&gt;0,"",第三週!$AG$202),IF(OR(第三週!$AG$203=0,IFERROR(FIND("素-",第三週!$AG$203),0)&gt;0),"",","),IF(IFERROR(FIND("素-",第三週!$AG$203),0)&gt;0,"",第三週!$AG$203),IF(OR(第三週!$AG$204=0,IFERROR(FIND("素-",第三週!$AG$204),0)&gt;0),"",","),IF(IFERROR(FIND("素-",第三週!$AG$204),0)&gt;0,"",第三週!$AG$204),IF(OR(第三週!$AG$205=0,IFERROR(FIND("素-",第三週!$AG$205),0)&gt;0),"",","),IF(IFERROR(FIND("素-",第三週!$AG$205),0)&gt;0,"",第三週!$AG$205),IF(OR(第三週!$AG$206=0,IFERROR(FIND("素-",第三週!$AG$206),0)&gt;0),"",","),IF(IFERROR(FIND("素-",第三週!$AG$206),0)&gt;0,"",第三週!$AG$206))</f>
        <v/>
      </c>
      <c r="H45" s="640"/>
      <c r="I45" s="656"/>
      <c r="J45" s="636"/>
      <c r="K45" s="632"/>
      <c r="L45" s="632"/>
      <c r="M45" s="632"/>
      <c r="N45" s="632"/>
      <c r="O45" s="632"/>
      <c r="P45" s="638"/>
    </row>
    <row r="46" spans="1:16" ht="50.1" hidden="1" customHeight="1">
      <c r="A46" s="621"/>
      <c r="B46" s="623" t="s">
        <v>28</v>
      </c>
      <c r="C46" s="639"/>
      <c r="D46" s="126"/>
      <c r="E46" s="126"/>
      <c r="F46" s="627"/>
      <c r="G46" s="185"/>
      <c r="H46" s="639"/>
      <c r="I46" s="659"/>
      <c r="J46" s="657"/>
      <c r="K46" s="625"/>
      <c r="L46" s="625"/>
      <c r="M46" s="625"/>
      <c r="N46" s="625"/>
      <c r="O46" s="625"/>
      <c r="P46" s="637">
        <f>IFERROR(J46*70+K46*75+L46*25+M46*45+N46*60+O46*150,"")</f>
        <v>0</v>
      </c>
    </row>
    <row r="47" spans="1:16" s="117" customFormat="1" ht="25.15" hidden="1" customHeight="1">
      <c r="A47" s="622"/>
      <c r="B47" s="624"/>
      <c r="C47" s="640"/>
      <c r="D47" s="124"/>
      <c r="E47" s="124"/>
      <c r="F47" s="628"/>
      <c r="G47" s="124"/>
      <c r="H47" s="640"/>
      <c r="I47" s="655"/>
      <c r="J47" s="658"/>
      <c r="K47" s="626"/>
      <c r="L47" s="626"/>
      <c r="M47" s="626"/>
      <c r="N47" s="626"/>
      <c r="O47" s="626"/>
      <c r="P47" s="638"/>
    </row>
    <row r="48" spans="1:16" ht="50.1" hidden="1" customHeight="1">
      <c r="A48" s="621">
        <f>IF(第四週!$G$2=0,"",第四週!$G$2)</f>
        <v>45719</v>
      </c>
      <c r="B48" s="623" t="s">
        <v>12</v>
      </c>
      <c r="C48" s="639" t="str">
        <f>IF(第四週!$G$4=0,"",第四週!$G$4)</f>
        <v/>
      </c>
      <c r="D48" s="126" t="str">
        <f>IF(第四週!$G$34=0,"",第四週!$G$34)</f>
        <v/>
      </c>
      <c r="E48" s="126" t="str">
        <f>IF(第四週!$G$94=0,"",第四週!$G$94)</f>
        <v/>
      </c>
      <c r="F48" s="627" t="str">
        <f>IF(第四週!$G$184=0,"",第四週!$G$184)</f>
        <v/>
      </c>
      <c r="G48" s="126" t="str">
        <f>IF(第四週!$G$199=0,"",第四週!$G$199)</f>
        <v/>
      </c>
      <c r="H48" s="639" t="str">
        <f>IF(第四週!$G$214=0,"",第四週!$G$214)&amp;+IF(第四週!$G$235=0,"","+")&amp;+IF(第四週!$G$235=0,"",第四週!$G$235)</f>
        <v/>
      </c>
      <c r="I48" s="659" t="str">
        <f>IF(第四週!$G$230=0,"",第四週!$G$230)</f>
        <v/>
      </c>
      <c r="J48" s="635">
        <f>IF(第四週!$BE$1=0,0,第四週!$BE$1)</f>
        <v>0</v>
      </c>
      <c r="K48" s="631">
        <f>IF(第四週!$BF$1=0,0,第四週!$BF$1)</f>
        <v>0</v>
      </c>
      <c r="L48" s="631">
        <f>IF(第四週!$BG$1=0,0,第四週!$BG$1)</f>
        <v>0</v>
      </c>
      <c r="M48" s="631">
        <f>IFERROR(IF(L48="","",2.3+IF(第四週!$BH$1=0,0,第四週!$BH$1)),"")</f>
        <v>2.2999999999999998</v>
      </c>
      <c r="N48" s="631">
        <f>IF(第四週!$BI$1=0,0,第四週!$BI$1)</f>
        <v>0</v>
      </c>
      <c r="O48" s="631">
        <f>IF(第四週!$BJ$1=0,0,第四週!$BJ$1)</f>
        <v>0</v>
      </c>
      <c r="P48" s="637">
        <f>IFERROR(J48*70+K48*75+L48*25+M48*45+N48*60+O48*150,"")</f>
        <v>103.49999999999999</v>
      </c>
    </row>
    <row r="49" spans="1:16" s="129" customFormat="1" ht="30" hidden="1" customHeight="1">
      <c r="A49" s="622"/>
      <c r="B49" s="624"/>
      <c r="C49" s="640"/>
      <c r="D49" s="116" t="str">
        <f>_xlfn.CONCAT(IF(IFERROR(FIND("素-",第四週!$H$34),0)&gt;0,"",第四週!$H$34),IF(OR(第四週!$H$35=0,IFERROR(FIND("素-",第四週!$H$35),0)&gt;0),"",","),IF(IFERROR(FIND("素-",第四週!$H$35),0)&gt;0,"",第四週!$H$35),IF(OR(第四週!$H$36=0,IFERROR(FIND("素-",第四週!$H$36),0)&gt;0),"",","),IF(IFERROR(FIND("素-",第四週!$H$36),0)&gt;0,"",第四週!$H$36),IF(OR(第四週!$H$37=0,IFERROR(FIND("素-",第四週!$H$37),0)&gt;0),"",","),IF(IFERROR(FIND("素-",第四週!$H$37),0)&gt;0,"",第四週!$H$37),IF(OR(第四週!$H$38=0,IFERROR(FIND("素-",第四週!$H$38),0)&gt;0),"",","),IF(IFERROR(FIND("素-",第四週!$H$38),0)&gt;0,"",第四週!$H$38),IF(OR(第四週!$H$39=0,IFERROR(FIND("素-",第四週!$H$39),0)&gt;0),"",","),IF(IFERROR(FIND("素-",第四週!$H$39),0)&gt;0,"",第四週!$H$39),IF(OR(第四週!$H$40=0,IFERROR(FIND("素-",第四週!$H$40),0)&gt;0),"",","),IF(IFERROR(FIND("素-",第四週!$H$40),0)&gt;0,"",第四週!$H$40),IF(OR(第四週!$H$41=0,IFERROR(FIND("素-",第四週!$H$41),0)&gt;0),"",","),IF(IFERROR(FIND("素-",第四週!$H$41),0)&gt;0,"",第四週!$H$41),IF(OR(第四週!$H$42=0,IFERROR(FIND("素-",第四週!$H$42),0)&gt;0),"",","),IF(IFERROR(FIND("素-",第四週!$H$42),0)&gt;0,"",第四週!$H$42))</f>
        <v/>
      </c>
      <c r="E49" s="116" t="str">
        <f>_xlfn.CONCAT(IF(IFERROR(FIND("素-",第四週!$H$94),0)&gt;0,"",第四週!$H$94),IF(OR(第四週!$H$95=0,IFERROR(FIND("素-",第四週!$H$95),0)&gt;0),"",","),IF(IFERROR(FIND("素-",第四週!$H$95),0)&gt;0,"",第四週!$H$95),IF(OR(第四週!$H$96=0,IFERROR(FIND("素-",第四週!$H$96),0)&gt;0),"",","),IF(IFERROR(FIND("素-",第四週!$H$96),0)&gt;0,"",第四週!$H$96),IF(OR(第四週!$H$97=0,IFERROR(FIND("素-",第四週!$H$97),0)&gt;0),"",","),IF(IFERROR(FIND("素-",第四週!$H$97),0)&gt;0,"",第四週!$H$97),IF(OR(第四週!$H$98=0,IFERROR(FIND("素-",第四週!$H$98),0)&gt;0),"",","),IF(IFERROR(FIND("素-",第四週!$H$98),0)&gt;0,"",第四週!$H$98),IF(OR(第四週!$H$99=0,IFERROR(FIND("素-",第四週!$H$99),0)&gt;0),"",","),IF(IFERROR(FIND("素-",第四週!$H$99),0)&gt;0,"",第四週!$H$99),IF(OR(第四週!$H$100=0,IFERROR(FIND("素-",第四週!$H$100),0)&gt;0),"",","),IF(IFERROR(FIND("素-",第四週!$H$100),0)&gt;0,"",第四週!$H$100))</f>
        <v/>
      </c>
      <c r="F49" s="628"/>
      <c r="G49" s="116" t="str">
        <f>_xlfn.CONCAT(IF(IFERROR(FIND("素-",第四週!$H$199),0)&gt;0,"",第四週!$H$199),IF(OR(第四週!$H$200=0,IFERROR(FIND("素-",第四週!$H$200),0)&gt;0),"",","),IF(IFERROR(FIND("素-",第四週!$H$200),0)&gt;0,"",第四週!$H$200),IF(OR(第四週!$H$201=0,IFERROR(FIND("素-",第四週!$H$201),0)&gt;0),"",","),IF(IFERROR(FIND("素-",第四週!$H$201),0)&gt;0,"",第四週!$H$201),IF(OR(第四週!$H$202=0,IFERROR(FIND("素-",第四週!$H$202),0)&gt;0),"",","),IF(IFERROR(FIND("素-",第四週!$H$202),0)&gt;0,"",第四週!$H$202),IF(OR(第四週!$H$203=0,IFERROR(FIND("素-",第四週!$H$203),0)&gt;0),"",","),IF(IFERROR(FIND("素-",第四週!$H$203),0)&gt;0,"",第四週!$H$203),IF(OR(第四週!$H$204=0,IFERROR(FIND("素-",第四週!$H$204),0)&gt;0),"",","),IF(IFERROR(FIND("素-",第四週!$H$204),0)&gt;0,"",第四週!$H$204),IF(OR(第四週!$H$205=0,IFERROR(FIND("素-",第四週!$H$205),0)&gt;0),"",","),IF(IFERROR(FIND("素-",第四週!$H$205),0)&gt;0,"",第四週!$H$205),IF(OR(第四週!$H$206=0,IFERROR(FIND("素-",第四週!$H$206),0)&gt;0),"",","),IF(IFERROR(FIND("素-",第四週!$H$206),0)&gt;0,"",第四週!$H$206))</f>
        <v/>
      </c>
      <c r="H49" s="640"/>
      <c r="I49" s="656"/>
      <c r="J49" s="636"/>
      <c r="K49" s="632"/>
      <c r="L49" s="632"/>
      <c r="M49" s="632"/>
      <c r="N49" s="632"/>
      <c r="O49" s="632"/>
      <c r="P49" s="638"/>
    </row>
    <row r="50" spans="1:16" ht="50.1" hidden="1" customHeight="1">
      <c r="A50" s="621">
        <f>IF(第四週!$L$2=0,"",第四週!$L$2)</f>
        <v>45720</v>
      </c>
      <c r="B50" s="623" t="s">
        <v>13</v>
      </c>
      <c r="C50" s="639" t="str">
        <f>IF(第四週!$L$4=0,"",第四週!$L$4)</f>
        <v/>
      </c>
      <c r="D50" s="126" t="str">
        <f>IF(第四週!$L$34=0,"",第四週!$L$34)</f>
        <v/>
      </c>
      <c r="E50" s="126" t="str">
        <f>IF(第四週!$L$94=0,"",第四週!$L$94)</f>
        <v/>
      </c>
      <c r="F50" s="627" t="str">
        <f>IF(第四週!$L$184=0,"",第四週!$L$184)</f>
        <v/>
      </c>
      <c r="G50" s="126" t="str">
        <f>IF(第四週!$L$199=0,"",第四週!$L$199)</f>
        <v/>
      </c>
      <c r="H50" s="639" t="str">
        <f>IF(第四週!$L$214=0,"",第四週!$L$214)&amp;+IF(第四週!$L$235=0,"","+")&amp;+IF(第四週!$L$235=0,"",第四週!$L$235)</f>
        <v/>
      </c>
      <c r="I50" s="655" t="str">
        <f>IF(第四週!$L$230=0,"",第四週!$L$230)</f>
        <v/>
      </c>
      <c r="J50" s="635">
        <f>IF(第四週!$BK$1=0,0,第四週!$BK$1)</f>
        <v>0</v>
      </c>
      <c r="K50" s="631">
        <f>IF(第四週!$BL$1=0,0,第四週!$BL$1)</f>
        <v>0</v>
      </c>
      <c r="L50" s="631">
        <f>IF(第四週!$BM$1=0,0,第四週!$BM$1)</f>
        <v>0</v>
      </c>
      <c r="M50" s="631">
        <f>IFERROR(IF(L50="","",2.3+IF(第四週!$BN$1=0,0,第四週!$BN$1)),"")</f>
        <v>2.2999999999999998</v>
      </c>
      <c r="N50" s="631">
        <f>IF(第四週!$BO$1=0,0,第四週!$BO$1)</f>
        <v>0</v>
      </c>
      <c r="O50" s="631">
        <f>IF(第四週!$BP$1=0,0,第四週!$BP$1)</f>
        <v>0</v>
      </c>
      <c r="P50" s="637">
        <f>IFERROR(J50*70+K50*75+L50*25+M50*45+N50*60+O50*150,"")</f>
        <v>103.49999999999999</v>
      </c>
    </row>
    <row r="51" spans="1:16" s="129" customFormat="1" ht="30" hidden="1" customHeight="1">
      <c r="A51" s="622"/>
      <c r="B51" s="624"/>
      <c r="C51" s="640"/>
      <c r="D51" s="116" t="str">
        <f>_xlfn.CONCAT(IF(IFERROR(FIND("素-",第四週!$M$34),0)&gt;0,"",第四週!$M$34),IF(OR(第四週!$M$35=0,IFERROR(FIND("素-",第四週!$M$35),0)&gt;0),"",","),IF(IFERROR(FIND("素-",第四週!$M$35),0)&gt;0,"",第四週!$M$35),IF(OR(第四週!$M$36=0,IFERROR(FIND("素-",第四週!$M$36),0)&gt;0),"",","),IF(IFERROR(FIND("素-",第四週!$M$36),0)&gt;0,"",第四週!$M$36),IF(OR(第四週!$M$37=0,IFERROR(FIND("素-",第四週!$M$37),0)&gt;0),"",","),IF(IFERROR(FIND("素-",第四週!$M$37),0)&gt;0,"",第四週!$M$37),IF(OR(第四週!$M$38=0,IFERROR(FIND("素-",第四週!$M$38),0)&gt;0),"",","),IF(IFERROR(FIND("素-",第四週!$M$38),0)&gt;0,"",第四週!$M$38),IF(OR(第四週!$M$39=0,IFERROR(FIND("素-",第四週!$M$39),0)&gt;0),"",","),IF(IFERROR(FIND("素-",第四週!$M$39),0)&gt;0,"",第四週!$M$39),IF(OR(第四週!$M$40=0,IFERROR(FIND("素-",第四週!$M$40),0)&gt;0),"",","),IF(IFERROR(FIND("素-",第四週!$M$40),0)&gt;0,"",第四週!$M$40),IF(OR(第四週!$M$41=0,IFERROR(FIND("素-",第四週!$M$41),0)&gt;0),"",","),IF(IFERROR(FIND("素-",第四週!$M$41),0)&gt;0,"",第四週!$M$41),IF(OR(第四週!$M$42=0,IFERROR(FIND("素-",第四週!$M$42),0)&gt;0),"",","),IF(IFERROR(FIND("素-",第四週!$M$42),0)&gt;0,"",第四週!$M$42))</f>
        <v/>
      </c>
      <c r="E51" s="116" t="str">
        <f>_xlfn.CONCAT(IF(IFERROR(FIND("素-",第四週!$M$94),0)&gt;0,"",第四週!$M$94),IF(OR(第四週!$M$95=0,IFERROR(FIND("素-",第四週!$M$95),0)&gt;0),"",","),IF(IFERROR(FIND("素-",第四週!$M$95),0)&gt;0,"",第四週!$M$95),IF(OR(第四週!$M$96=0,IFERROR(FIND("素-",第四週!$M$96),0)&gt;0),"",","),IF(IFERROR(FIND("素-",第四週!$M$96),0)&gt;0,"",第四週!$M$96),IF(OR(第四週!$M$97=0,IFERROR(FIND("素-",第四週!$M$97),0)&gt;0),"",","),IF(IFERROR(FIND("素-",第四週!$M$97),0)&gt;0,"",第四週!$M$97),IF(OR(第四週!$M$98=0,IFERROR(FIND("素-",第四週!$M$98),0)&gt;0),"",","),IF(IFERROR(FIND("素-",第四週!$M$98),0)&gt;0,"",第四週!$M$98),IF(OR(第四週!$M$99=0,IFERROR(FIND("素-",第四週!$M$99),0)&gt;0),"",","),IF(IFERROR(FIND("素-",第四週!$M$99),0)&gt;0,"",第四週!$M$99),IF(OR(第四週!$M$100=0,IFERROR(FIND("素-",第四週!$M$100),0)&gt;0),"",","),IF(IFERROR(FIND("素-",第四週!$M$100),0)&gt;0,"",第四週!$M$100))</f>
        <v/>
      </c>
      <c r="F51" s="628"/>
      <c r="G51" s="116" t="str">
        <f>_xlfn.CONCAT(IF(IFERROR(FIND("素-",第四週!$M$199),0)&gt;0,"",第四週!$M$199),IF(OR(第四週!$M$200=0,IFERROR(FIND("素-",第四週!$M$200),0)&gt;0),"",","),IF(IFERROR(FIND("素-",第四週!$M$200),0)&gt;0,"",第四週!$M$200),IF(OR(第四週!$M$201=0,IFERROR(FIND("素-",第四週!$M$201),0)&gt;0),"",","),IF(IFERROR(FIND("素-",第四週!$M$201),0)&gt;0,"",第四週!$M$201),IF(OR(第四週!$M$202=0,IFERROR(FIND("素-",第四週!$M$202),0)&gt;0),"",","),IF(IFERROR(FIND("素-",第四週!$M$202),0)&gt;0,"",第四週!$M$202),IF(OR(第四週!$M$203=0,IFERROR(FIND("素-",第四週!$M$203),0)&gt;0),"",","),IF(IFERROR(FIND("素-",第四週!$M$203),0)&gt;0,"",第四週!$M$203),IF(OR(第四週!$M$204=0,IFERROR(FIND("素-",第四週!$M$204),0)&gt;0),"",","),IF(IFERROR(FIND("素-",第四週!$M$204),0)&gt;0,"",第四週!$M$204),IF(OR(第四週!$M$205=0,IFERROR(FIND("素-",第四週!$M$205),0)&gt;0),"",","),IF(IFERROR(FIND("素-",第四週!$M$205),0)&gt;0,"",第四週!$M$205),IF(OR(第四週!$M$206=0,IFERROR(FIND("素-",第四週!$M$206),0)&gt;0),"",","),IF(IFERROR(FIND("素-",第四週!$M$206),0)&gt;0,"",第四週!$M$206))</f>
        <v/>
      </c>
      <c r="H51" s="640"/>
      <c r="I51" s="656"/>
      <c r="J51" s="636"/>
      <c r="K51" s="632"/>
      <c r="L51" s="632"/>
      <c r="M51" s="632"/>
      <c r="N51" s="632"/>
      <c r="O51" s="632"/>
      <c r="P51" s="638"/>
    </row>
    <row r="52" spans="1:16" ht="50.1" hidden="1" customHeight="1">
      <c r="A52" s="621">
        <f>IF(第四週!$Q$2=0,"",第四週!$Q$2)</f>
        <v>45721</v>
      </c>
      <c r="B52" s="623" t="s">
        <v>14</v>
      </c>
      <c r="C52" s="639" t="str">
        <f>IF(第四週!$Q$4=0,"",第四週!$Q$4)</f>
        <v/>
      </c>
      <c r="D52" s="126" t="str">
        <f>IF(第四週!$Q$34=0,"",第四週!$Q$34)</f>
        <v/>
      </c>
      <c r="E52" s="126" t="str">
        <f>IF(第四週!$Q$94=0,"",第四週!$Q$94)</f>
        <v/>
      </c>
      <c r="F52" s="627" t="str">
        <f>IF(第四週!$Q$184=0,"",第四週!$Q$184)</f>
        <v/>
      </c>
      <c r="G52" s="126" t="str">
        <f>IF(第四週!$Q$199=0,"",第四週!$Q$199)</f>
        <v/>
      </c>
      <c r="H52" s="639" t="str">
        <f>IF(第四週!$Q$214=0,"",第四週!$Q$214)&amp;+IF(第四週!$Q$235=0,"","+")&amp;+IF(第四週!$Q$235=0,"",第四週!$Q$235)</f>
        <v/>
      </c>
      <c r="I52" s="659" t="str">
        <f>IF(第四週!$Q$230=0,"",第四週!$Q$230)</f>
        <v/>
      </c>
      <c r="J52" s="635">
        <f>IF(第四週!$BQ$1=0,0,第四週!$BQ$1)</f>
        <v>0</v>
      </c>
      <c r="K52" s="631">
        <f>IF(第四週!$BR$1=0,0,第四週!$BR$1)</f>
        <v>0</v>
      </c>
      <c r="L52" s="631">
        <f>IF(第四週!$BS$1=0,0,第四週!$BS$1)</f>
        <v>0</v>
      </c>
      <c r="M52" s="631">
        <f>IFERROR(IF(L52="","",2.3+IF(第四週!$BT$1=0,0,第四週!$BT$1)),"")</f>
        <v>2.2999999999999998</v>
      </c>
      <c r="N52" s="631">
        <f>IF(第四週!$BU$1=0,0,第四週!$BU$1)</f>
        <v>0</v>
      </c>
      <c r="O52" s="631">
        <f>IF(第四週!$BV$1=0,0,第四週!$BV$1)</f>
        <v>0</v>
      </c>
      <c r="P52" s="637">
        <f>IFERROR(J52*70+K52*75+L52*25+M52*45+N52*60+O52*150,"")</f>
        <v>103.49999999999999</v>
      </c>
    </row>
    <row r="53" spans="1:16" s="129" customFormat="1" ht="30" hidden="1" customHeight="1">
      <c r="A53" s="622"/>
      <c r="B53" s="624"/>
      <c r="C53" s="640"/>
      <c r="D53" s="116" t="str">
        <f>_xlfn.CONCAT(IF(IFERROR(FIND("素-",第四週!$R$34),0)&gt;0,"",第四週!$R$34),IF(OR(第四週!$R$35=0,IFERROR(FIND("素-",第四週!$R$35),0)&gt;0),"",","),IF(IFERROR(FIND("素-",第四週!$R$35),0)&gt;0,"",第四週!$R$35),IF(OR(第四週!$R$36=0,IFERROR(FIND("素-",第四週!$R$36),0)&gt;0),"",","),IF(IFERROR(FIND("素-",第四週!$R$36),0)&gt;0,"",第四週!$R$36),IF(OR(第四週!$R$37=0,IFERROR(FIND("素-",第四週!$R$37),0)&gt;0),"",","),IF(IFERROR(FIND("素-",第四週!$R$37),0)&gt;0,"",第四週!$R$37),IF(OR(第四週!$R$38=0,IFERROR(FIND("素-",第四週!$R$38),0)&gt;0),"",","),IF(IFERROR(FIND("素-",第四週!$R$38),0)&gt;0,"",第四週!$R$38),IF(OR(第四週!$R$39=0,IFERROR(FIND("素-",第四週!$R$39),0)&gt;0),"",","),IF(IFERROR(FIND("素-",第四週!$R$39),0)&gt;0,"",第四週!$R$39),IF(OR(第四週!$R$40=0,IFERROR(FIND("素-",第四週!$R$40),0)&gt;0),"",","),IF(IFERROR(FIND("素-",第四週!$R$40),0)&gt;0,"",第四週!$R$40),IF(OR(第四週!$R$41=0,IFERROR(FIND("素-",第四週!$R$41),0)&gt;0),"",","),IF(IFERROR(FIND("素-",第四週!$R$41),0)&gt;0,"",第四週!$R$41),IF(OR(第四週!$R$42=0,IFERROR(FIND("素-",第四週!$R$42),0)&gt;0),"",","),IF(IFERROR(FIND("素-",第四週!$R$42),0)&gt;0,"",第四週!$R$42))</f>
        <v/>
      </c>
      <c r="E53" s="116" t="str">
        <f>_xlfn.CONCAT(IF(IFERROR(FIND("素-",第四週!$R$94),0)&gt;0,"",第四週!$R$94),IF(OR(第四週!$R$95=0,IFERROR(FIND("素-",第四週!$R$95),0)&gt;0),"",","),IF(IFERROR(FIND("素-",第四週!$R$95),0)&gt;0,"",第四週!$R$95),IF(OR(第四週!$R$96=0,IFERROR(FIND("素-",第四週!$R$96),0)&gt;0),"",","),IF(IFERROR(FIND("素-",第四週!$R$96),0)&gt;0,"",第四週!$R$96),IF(OR(第四週!$R$97=0,IFERROR(FIND("素-",第四週!$R$97),0)&gt;0),"",","),IF(IFERROR(FIND("素-",第四週!$R$97),0)&gt;0,"",第四週!$R$97),IF(OR(第四週!$R$98=0,IFERROR(FIND("素-",第四週!$R$98),0)&gt;0),"",","),IF(IFERROR(FIND("素-",第四週!$R$98),0)&gt;0,"",第四週!$R$98),IF(OR(第四週!$R$99=0,IFERROR(FIND("素-",第四週!$R$99),0)&gt;0),"",","),IF(IFERROR(FIND("素-",第四週!$R$99),0)&gt;0,"",第四週!$R$99),IF(OR(第四週!$R$100=0,IFERROR(FIND("素-",第四週!$R$100),0)&gt;0),"",","),IF(IFERROR(FIND("素-",第四週!$R$100),0)&gt;0,"",第四週!$R$100))</f>
        <v/>
      </c>
      <c r="F53" s="628"/>
      <c r="G53" s="116" t="str">
        <f>_xlfn.CONCAT(IF(IFERROR(FIND("素-",第四週!$R$199),0)&gt;0,"",第四週!$R$199),IF(OR(第四週!$R$200=0,IFERROR(FIND("素-",第四週!$R$200),0)&gt;0),"",","),IF(IFERROR(FIND("素-",第四週!$R$200),0)&gt;0,"",第四週!$R$200),IF(OR(第四週!$R$201=0,IFERROR(FIND("素-",第四週!$R$201),0)&gt;0),"",","),IF(IFERROR(FIND("素-",第四週!$R$201),0)&gt;0,"",第四週!$R$201),IF(OR(第四週!$R$202=0,IFERROR(FIND("素-",第四週!$R$202),0)&gt;0),"",","),IF(IFERROR(FIND("素-",第四週!$R$202),0)&gt;0,"",第四週!$R$202),IF(OR(第四週!$R$203=0,IFERROR(FIND("素-",第四週!$R$203),0)&gt;0),"",","),IF(IFERROR(FIND("素-",第四週!$R$203),0)&gt;0,"",第四週!$R$203),IF(OR(第四週!$R$204=0,IFERROR(FIND("素-",第四週!$R$204),0)&gt;0),"",","),IF(IFERROR(FIND("素-",第四週!$R$204),0)&gt;0,"",第四週!$R$204),IF(OR(第四週!$R$205=0,IFERROR(FIND("素-",第四週!$R$205),0)&gt;0),"",","),IF(IFERROR(FIND("素-",第四週!$R$205),0)&gt;0,"",第四週!$R$205),IF(OR(第四週!$R$206=0,IFERROR(FIND("素-",第四週!$R$206),0)&gt;0),"",","),IF(IFERROR(FIND("素-",第四週!$R$206),0)&gt;0,"",第四週!$R$206))</f>
        <v/>
      </c>
      <c r="H53" s="640"/>
      <c r="I53" s="656"/>
      <c r="J53" s="636"/>
      <c r="K53" s="632"/>
      <c r="L53" s="632"/>
      <c r="M53" s="632"/>
      <c r="N53" s="632"/>
      <c r="O53" s="632"/>
      <c r="P53" s="638"/>
    </row>
    <row r="54" spans="1:16" ht="50.1" hidden="1" customHeight="1">
      <c r="A54" s="621">
        <f>IF(第四週!$V$2=0,"",第四週!$V$2)</f>
        <v>45722</v>
      </c>
      <c r="B54" s="623" t="s">
        <v>15</v>
      </c>
      <c r="C54" s="639" t="str">
        <f>IF(第四週!$V$4=0,"",第四週!$V$4)</f>
        <v/>
      </c>
      <c r="D54" s="126" t="str">
        <f>IF(第四週!$V$34=0,"",第四週!$V$34)</f>
        <v/>
      </c>
      <c r="E54" s="126" t="str">
        <f>IF(第四週!$V$94=0,"",第四週!$V$94)</f>
        <v/>
      </c>
      <c r="F54" s="627" t="str">
        <f>IF(第四週!$V$184=0,"",第四週!$V$184)</f>
        <v/>
      </c>
      <c r="G54" s="126" t="str">
        <f>IF(第四週!$V$199=0,"",第四週!$V$199)</f>
        <v/>
      </c>
      <c r="H54" s="639" t="str">
        <f>IF(第四週!$V$214=0,"",第四週!$V$214)&amp;+IF(第四週!$V$235=0,"","+")&amp;+IF(第四週!$V$235=0,"",第四週!$V$235)</f>
        <v/>
      </c>
      <c r="I54" s="659" t="str">
        <f>IF(第四週!$V$230=0,"",第四週!$V$230)</f>
        <v/>
      </c>
      <c r="J54" s="635">
        <f>IF(第四週!$BW$1=0,0,第四週!$BW$1)</f>
        <v>0</v>
      </c>
      <c r="K54" s="631">
        <f>IF(第四週!$BX$1=0,0,第四週!$BX$1)</f>
        <v>0</v>
      </c>
      <c r="L54" s="631">
        <f>IF(第四週!$BY$1=0,0,第四週!$BY$1)</f>
        <v>0</v>
      </c>
      <c r="M54" s="631">
        <f>IFERROR(IF(L54="","",2.3+IF(第四週!$BZ$1=0,0,第四週!$BZ$1)),"")</f>
        <v>2.2999999999999998</v>
      </c>
      <c r="N54" s="631">
        <f>IF(第四週!$CA$1=0,0,第四週!$CA$1)</f>
        <v>0</v>
      </c>
      <c r="O54" s="631">
        <f>IF(第四週!$CB$1=0,0,第四週!$CB$1)</f>
        <v>0</v>
      </c>
      <c r="P54" s="637">
        <f>IFERROR(J54*70+K54*75+L54*25+M54*45+N54*60+O54*150,"")</f>
        <v>103.49999999999999</v>
      </c>
    </row>
    <row r="55" spans="1:16" s="129" customFormat="1" ht="30" hidden="1" customHeight="1">
      <c r="A55" s="622"/>
      <c r="B55" s="624"/>
      <c r="C55" s="640"/>
      <c r="D55" s="116" t="str">
        <f>_xlfn.CONCAT(IF(IFERROR(FIND("素-",第四週!$W$34),0)&gt;0,"",第四週!$W$34),IF(OR(第四週!$W$35=0,IFERROR(FIND("素-",第四週!$W$35),0)&gt;0),"",","),IF(IFERROR(FIND("素-",第四週!$W$35),0)&gt;0,"",第四週!$W$35),IF(OR(第四週!$W$36=0,IFERROR(FIND("素-",第四週!$W$36),0)&gt;0),"",","),IF(IFERROR(FIND("素-",第四週!$W$36),0)&gt;0,"",第四週!$W$36),IF(OR(第四週!$W$37=0,IFERROR(FIND("素-",第四週!$W$37),0)&gt;0),"",","),IF(IFERROR(FIND("素-",第四週!$W$37),0)&gt;0,"",第四週!$W$37),IF(OR(第四週!$W$38=0,IFERROR(FIND("素-",第四週!$W$38),0)&gt;0),"",","),IF(IFERROR(FIND("素-",第四週!$W$38),0)&gt;0,"",第四週!$W$38),IF(OR(第四週!$W$39=0,IFERROR(FIND("素-",第四週!$W$39),0)&gt;0),"",","),IF(IFERROR(FIND("素-",第四週!$W$39),0)&gt;0,"",第四週!$W$39),IF(OR(第四週!$W$40=0,IFERROR(FIND("素-",第四週!$W$40),0)&gt;0),"",","),IF(IFERROR(FIND("素-",第四週!$W$40),0)&gt;0,"",第四週!$W$40),IF(OR(第四週!$W$41=0,IFERROR(FIND("素-",第四週!$W$41),0)&gt;0),"",","),IF(IFERROR(FIND("素-",第四週!$W$41),0)&gt;0,"",第四週!$W$41),IF(OR(第四週!$W$42=0,IFERROR(FIND("素-",第四週!$W$42),0)&gt;0),"",","),IF(IFERROR(FIND("素-",第四週!$W$42),0)&gt;0,"",第四週!$W$42))</f>
        <v/>
      </c>
      <c r="E55" s="116" t="str">
        <f>_xlfn.CONCAT(IF(IFERROR(FIND("素-",第四週!$W$94),0)&gt;0,"",第四週!$W$94),IF(OR(第四週!$W$95=0,IFERROR(FIND("素-",第四週!$W$95),0)&gt;0),"",","),IF(IFERROR(FIND("素-",第四週!$W$95),0)&gt;0,"",第四週!$W$95),IF(OR(第四週!$W$96=0,IFERROR(FIND("素-",第四週!$W$96),0)&gt;0),"",","),IF(IFERROR(FIND("素-",第四週!$W$96),0)&gt;0,"",第四週!$W$96),IF(OR(第四週!$W$97=0,IFERROR(FIND("素-",第四週!$W$97),0)&gt;0),"",","),IF(IFERROR(FIND("素-",第四週!$W$97),0)&gt;0,"",第四週!$W$97),IF(OR(第四週!$W$98=0,IFERROR(FIND("素-",第四週!$W$98),0)&gt;0),"",","),IF(IFERROR(FIND("素-",第四週!$W$98),0)&gt;0,"",第四週!$W$98),IF(OR(第四週!$W$99=0,IFERROR(FIND("素-",第四週!$W$99),0)&gt;0),"",","),IF(IFERROR(FIND("素-",第四週!$W$99),0)&gt;0,"",第四週!$W$99),IF(OR(第四週!$W$100=0,IFERROR(FIND("素-",第四週!$W$100),0)&gt;0),"",","),IF(IFERROR(FIND("素-",第四週!$W$100),0)&gt;0,"",第四週!$W$100))</f>
        <v/>
      </c>
      <c r="F55" s="628"/>
      <c r="G55" s="116" t="str">
        <f>_xlfn.CONCAT(IF(IFERROR(FIND("素-",第四週!$W$199),0)&gt;0,"",第四週!$W$199),IF(OR(第四週!$W$200=0,IFERROR(FIND("素-",第四週!$W$200),0)&gt;0),"",","),IF(IFERROR(FIND("素-",第四週!$W$200),0)&gt;0,"",第四週!$W$200),IF(OR(第四週!$W$201=0,IFERROR(FIND("素-",第四週!$W$201),0)&gt;0),"",","),IF(IFERROR(FIND("素-",第四週!$W$201),0)&gt;0,"",第四週!$W$201),IF(OR(第四週!$W$202=0,IFERROR(FIND("素-",第四週!$W$202),0)&gt;0),"",","),IF(IFERROR(FIND("素-",第四週!$W$202),0)&gt;0,"",第四週!$W$202),IF(OR(第四週!$W$203=0,IFERROR(FIND("素-",第四週!$W$203),0)&gt;0),"",","),IF(IFERROR(FIND("素-",第四週!$W$203),0)&gt;0,"",第四週!$W$203),IF(OR(第四週!$W$204=0,IFERROR(FIND("素-",第四週!$W$204),0)&gt;0),"",","),IF(IFERROR(FIND("素-",第四週!$W$204),0)&gt;0,"",第四週!$W$204),IF(OR(第四週!$W$205=0,IFERROR(FIND("素-",第四週!$W$205),0)&gt;0),"",","),IF(IFERROR(FIND("素-",第四週!$W$205),0)&gt;0,"",第四週!$W$205),IF(OR(第四週!$W$206=0,IFERROR(FIND("素-",第四週!$W$206),0)&gt;0),"",","),IF(IFERROR(FIND("素-",第四週!$W$206),0)&gt;0,"",第四週!$W$206))</f>
        <v/>
      </c>
      <c r="H55" s="640"/>
      <c r="I55" s="656"/>
      <c r="J55" s="636"/>
      <c r="K55" s="632"/>
      <c r="L55" s="632"/>
      <c r="M55" s="632"/>
      <c r="N55" s="632"/>
      <c r="O55" s="632"/>
      <c r="P55" s="638"/>
    </row>
    <row r="56" spans="1:16" ht="50.1" hidden="1" customHeight="1">
      <c r="A56" s="621">
        <f>IF(第四週!$AA$2=0,"",第四週!$AA$2)</f>
        <v>45723</v>
      </c>
      <c r="B56" s="623" t="s">
        <v>26</v>
      </c>
      <c r="C56" s="639" t="str">
        <f>IF(第四週!$AA$4=0,"",第四週!$AA$4)</f>
        <v/>
      </c>
      <c r="D56" s="126" t="str">
        <f>IF(第四週!$AA$34=0,"",第四週!$AA$34)</f>
        <v/>
      </c>
      <c r="E56" s="126" t="str">
        <f>IF(第四週!$AA$94=0,"",第四週!$AA$94)</f>
        <v/>
      </c>
      <c r="F56" s="627" t="str">
        <f>IF(第四週!$AA$184=0,"",第四週!$AA$184)</f>
        <v/>
      </c>
      <c r="G56" s="126" t="str">
        <f>IF(第四週!$AA$199=0,"",第四週!$AA$199)</f>
        <v/>
      </c>
      <c r="H56" s="639" t="str">
        <f>IF(第四週!$AA$214=0,"",第四週!$AA$214)&amp;+IF(第四週!$AA$235=0,"","+")&amp;+IF(第四週!$AA$235=0,"",第四週!$AA$235)</f>
        <v/>
      </c>
      <c r="I56" s="659" t="str">
        <f>IF(第四週!$AA$230=0,"",第四週!$AA$230)</f>
        <v/>
      </c>
      <c r="J56" s="635">
        <f>IF(第四週!$CC$1=0,0,第四週!$CC$1)</f>
        <v>0</v>
      </c>
      <c r="K56" s="631">
        <f>IF(第四週!$CD$1=0,0,第四週!$CD$1)</f>
        <v>0</v>
      </c>
      <c r="L56" s="631">
        <f>IF(第四週!$CE$1=0,0,第四週!$CE$1)</f>
        <v>0</v>
      </c>
      <c r="M56" s="631">
        <f>IFERROR(IF(L56="","",2.3+IF(第四週!$CF$1=0,0,第四週!$CF$1)),"")</f>
        <v>2.2999999999999998</v>
      </c>
      <c r="N56" s="631">
        <f>IF(第四週!$CG$1=0,0,第四週!$CG$1)</f>
        <v>0</v>
      </c>
      <c r="O56" s="631">
        <f>IF(第四週!$CH$1=0,0,第四週!$CH$1)</f>
        <v>0</v>
      </c>
      <c r="P56" s="637">
        <f>IFERROR(J56*70+K56*75+L56*25+M56*45+N56*60+O56*150,"")</f>
        <v>103.49999999999999</v>
      </c>
    </row>
    <row r="57" spans="1:16" s="129" customFormat="1" ht="30" hidden="1" customHeight="1">
      <c r="A57" s="622"/>
      <c r="B57" s="624"/>
      <c r="C57" s="640"/>
      <c r="D57" s="116" t="str">
        <f>_xlfn.CONCAT(IF(IFERROR(FIND("素-",第四週!$AB$34),0)&gt;0,"",第四週!$AB$34),IF(OR(第四週!$AB$35=0,IFERROR(FIND("素-",第四週!$AB$35),0)&gt;0),"",","),IF(IFERROR(FIND("素-",第四週!$AB$35),0)&gt;0,"",第四週!$AB$35),IF(OR(第四週!$AB$36=0,IFERROR(FIND("素-",第四週!$AB$36),0)&gt;0),"",","),IF(IFERROR(FIND("素-",第四週!$AB$36),0)&gt;0,"",第四週!$AB$36),IF(OR(第四週!$AB$37=0,IFERROR(FIND("素-",第四週!$AB$37),0)&gt;0),"",","),IF(IFERROR(FIND("素-",第四週!$AB$37),0)&gt;0,"",第四週!$AB$37),IF(OR(第四週!$AB$38=0,IFERROR(FIND("素-",第四週!$AB$38),0)&gt;0),"",","),IF(IFERROR(FIND("素-",第四週!$AB$38),0)&gt;0,"",第四週!$AB$38),IF(OR(第四週!$AB$39=0,IFERROR(FIND("素-",第四週!$AB$39),0)&gt;0),"",","),IF(IFERROR(FIND("素-",第四週!$AB$39),0)&gt;0,"",第四週!$AB$39),IF(OR(第四週!$AB$40=0,IFERROR(FIND("素-",第四週!$AB$40),0)&gt;0),"",","),IF(IFERROR(FIND("素-",第四週!$AB$40),0)&gt;0,"",第四週!$AB$40),IF(OR(第四週!$AB$41=0,IFERROR(FIND("素-",第四週!$AB$41),0)&gt;0),"",","),IF(IFERROR(FIND("素-",第四週!$AB$41),0)&gt;0,"",第四週!$AB$41),IF(OR(第四週!$AB$42=0,IFERROR(FIND("素-",第四週!$AB$42),0)&gt;0),"",","),IF(IFERROR(FIND("素-",第四週!$AB$42),0)&gt;0,"",第四週!$AB$42))</f>
        <v/>
      </c>
      <c r="E57" s="116" t="str">
        <f>_xlfn.CONCAT(IF(IFERROR(FIND("素-",第四週!$AB$94),0)&gt;0,"",第四週!$AB$94),IF(OR(第四週!$AB$95=0,IFERROR(FIND("素-",第四週!$AB$95),0)&gt;0),"",","),IF(IFERROR(FIND("素-",第四週!$AB$95),0)&gt;0,"",第四週!$AB$95),IF(OR(第四週!$AB$96=0,IFERROR(FIND("素-",第四週!$AB$96),0)&gt;0),"",","),IF(IFERROR(FIND("素-",第四週!$AB$96),0)&gt;0,"",第四週!$AB$96),IF(OR(第四週!$AB$97=0,IFERROR(FIND("素-",第四週!$AB$97),0)&gt;0),"",","),IF(IFERROR(FIND("素-",第四週!$AB$97),0)&gt;0,"",第四週!$AB$97),IF(OR(第四週!$AB$98=0,IFERROR(FIND("素-",第四週!$AB$98),0)&gt;0),"",","),IF(IFERROR(FIND("素-",第四週!$AB$98),0)&gt;0,"",第四週!$AB$98),IF(OR(第四週!$AB$99=0,IFERROR(FIND("素-",第四週!$AB$99),0)&gt;0),"",","),IF(IFERROR(FIND("素-",第四週!$AB$99),0)&gt;0,"",第四週!$AB$99),IF(OR(第四週!$AB$100=0,IFERROR(FIND("素-",第四週!$AB$100),0)&gt;0),"",","),IF(IFERROR(FIND("素-",第四週!$AB$100),0)&gt;0,"",第四週!$AB$100))</f>
        <v/>
      </c>
      <c r="F57" s="628"/>
      <c r="G57" s="116" t="str">
        <f>_xlfn.CONCAT(IF(IFERROR(FIND("素-",第四週!$AB$199),0)&gt;0,"",第四週!$AB$199),IF(OR(第四週!$AB$200=0,IFERROR(FIND("素-",第四週!$AB$200),0)&gt;0),"",","),IF(IFERROR(FIND("素-",第四週!$AB$200),0)&gt;0,"",第四週!$AB$200),IF(OR(第四週!$AB$201=0,IFERROR(FIND("素-",第四週!$AB$201),0)&gt;0),"",","),IF(IFERROR(FIND("素-",第四週!$AB$201),0)&gt;0,"",第四週!$AB$201),IF(OR(第四週!$AB$202=0,IFERROR(FIND("素-",第四週!$AB$202),0)&gt;0),"",","),IF(IFERROR(FIND("素-",第四週!$AB$202),0)&gt;0,"",第四週!$AB$202),IF(OR(第四週!$AB$203=0,IFERROR(FIND("素-",第四週!$AB$203),0)&gt;0),"",","),IF(IFERROR(FIND("素-",第四週!$AB$203),0)&gt;0,"",第四週!$AB$203),IF(OR(第四週!$AB$204=0,IFERROR(FIND("素-",第四週!$AB$204),0)&gt;0),"",","),IF(IFERROR(FIND("素-",第四週!$AB$204),0)&gt;0,"",第四週!$AB$204),IF(OR(第四週!$AB$205=0,IFERROR(FIND("素-",第四週!$AB$205),0)&gt;0),"",","),IF(IFERROR(FIND("素-",第四週!$AB$205),0)&gt;0,"",第四週!$AB$205),IF(OR(第四週!$AB$206=0,IFERROR(FIND("素-",第四週!$AB$206),0)&gt;0),"",","),IF(IFERROR(FIND("素-",第四週!$AB$206),0)&gt;0,"",第四週!$AB$206))</f>
        <v/>
      </c>
      <c r="H57" s="640"/>
      <c r="I57" s="656"/>
      <c r="J57" s="636"/>
      <c r="K57" s="632"/>
      <c r="L57" s="632"/>
      <c r="M57" s="632"/>
      <c r="N57" s="632"/>
      <c r="O57" s="632"/>
      <c r="P57" s="638"/>
    </row>
    <row r="58" spans="1:16" ht="50.1" hidden="1" customHeight="1">
      <c r="A58" s="650" t="str">
        <f>IF(第四週!$AF$2=0,"",第四週!$AF$2)</f>
        <v/>
      </c>
      <c r="B58" s="651" t="s">
        <v>27</v>
      </c>
      <c r="C58" s="652" t="str">
        <f>IF(第四週!$AF$4=0,"",第四週!$AF$4)</f>
        <v/>
      </c>
      <c r="D58" s="291" t="str">
        <f>IF(第四週!$AF$34=0,"",第四週!$AF$34)</f>
        <v/>
      </c>
      <c r="E58" s="291" t="str">
        <f>IF(第四週!$AF$94=0,"",第四週!$AF$94)</f>
        <v/>
      </c>
      <c r="F58" s="653" t="str">
        <f>IF(第四週!$AF$184=0,"",第四週!$AF$184)</f>
        <v/>
      </c>
      <c r="G58" s="291" t="str">
        <f>IF(第四週!$AF$199=0,"",第四週!$AF$199)</f>
        <v/>
      </c>
      <c r="H58" s="652" t="str">
        <f>IF(第四週!$AF$214=0,"",第四週!$AF$214)&amp;+IF(第四週!$AF$235=0,"","+")&amp;+IF(第四週!$AF$235=0,"",第四週!$AF$235)</f>
        <v/>
      </c>
      <c r="I58" s="655" t="str">
        <f>IF(第四週!$AF$230=0,"",第四週!$AF$230)</f>
        <v/>
      </c>
      <c r="J58" s="635">
        <f>IF(第四週!$CI$1=0,0,第四週!$CI$1)</f>
        <v>0</v>
      </c>
      <c r="K58" s="631">
        <f>IF(第四週!$CJ$1=0,0,第四週!$CJ$1)</f>
        <v>0</v>
      </c>
      <c r="L58" s="631">
        <f>IF(第四週!$CK$1=0,0,第四週!$CK$1)</f>
        <v>0</v>
      </c>
      <c r="M58" s="631">
        <f>IF(第四週!$CL$1=0,0,第四週!$CL$1)</f>
        <v>0</v>
      </c>
      <c r="N58" s="631">
        <f>IF(第四週!$CM$1=0,0,第四週!$CM$1)</f>
        <v>0</v>
      </c>
      <c r="O58" s="631">
        <f>IF(第四週!$CN$1=0,0,第四週!$CN$1)</f>
        <v>0</v>
      </c>
      <c r="P58" s="637">
        <f>IFERROR(J58*70+K58*75+L58*25+M58*45+N58*60+O58*150,"")</f>
        <v>0</v>
      </c>
    </row>
    <row r="59" spans="1:16" s="129" customFormat="1" ht="30" hidden="1" customHeight="1">
      <c r="A59" s="622"/>
      <c r="B59" s="624"/>
      <c r="C59" s="640"/>
      <c r="D59" s="116" t="str">
        <f>_xlfn.CONCAT(IF(IFERROR(FIND("素-",第四週!$AG$34),0)&gt;0,"",第四週!$AG$34),IF(OR(第四週!$AG$35=0,IFERROR(FIND("素-",第四週!$AG$35),0)&gt;0),"",","),IF(IFERROR(FIND("素-",第四週!$AG$35),0)&gt;0,"",第四週!$AG$35),IF(OR(第四週!$AG$36=0,IFERROR(FIND("素-",第四週!$AG$36),0)&gt;0),"",","),IF(IFERROR(FIND("素-",第四週!$AG$36),0)&gt;0,"",第四週!$AG$36),IF(OR(第四週!$AG$37=0,IFERROR(FIND("素-",第四週!$AG$37),0)&gt;0),"",","),IF(IFERROR(FIND("素-",第四週!$AG$37),0)&gt;0,"",第四週!$AG$37),IF(OR(第四週!$AG$38=0,IFERROR(FIND("素-",第四週!$AG$38),0)&gt;0),"",","),IF(IFERROR(FIND("素-",第四週!$AG$38),0)&gt;0,"",第四週!$AG$38),IF(OR(第四週!$AG$39=0,IFERROR(FIND("素-",第四週!$AG$39),0)&gt;0),"",","),IF(IFERROR(FIND("素-",第四週!$AG$39),0)&gt;0,"",第四週!$AG$39),IF(OR(第四週!$AG$40=0,IFERROR(FIND("素-",第四週!$AG$40),0)&gt;0),"",","),IF(IFERROR(FIND("素-",第四週!$AG$40),0)&gt;0,"",第四週!$AG$40),IF(OR(第四週!$AG$41=0,IFERROR(FIND("素-",第四週!$AG$41),0)&gt;0),"",","),IF(IFERROR(FIND("素-",第四週!$AG$41),0)&gt;0,"",第四週!$AG$41),IF(OR(第四週!$AG$42=0,IFERROR(FIND("素-",第四週!$AG$42),0)&gt;0),"",","),IF(IFERROR(FIND("素-",第四週!$AG$42),0)&gt;0,"",第四週!$AG$42))</f>
        <v/>
      </c>
      <c r="E59" s="116" t="str">
        <f>_xlfn.CONCAT(IF(IFERROR(FIND("素-",第四週!$AG$94),0)&gt;0,"",第四週!$AG$94),IF(OR(第四週!$AG$95=0,IFERROR(FIND("素-",第四週!$AG$95),0)&gt;0),"",","),IF(IFERROR(FIND("素-",第四週!$AG$95),0)&gt;0,"",第四週!$AG$95),IF(OR(第四週!$AG$96=0,IFERROR(FIND("素-",第四週!$AG$96),0)&gt;0),"",","),IF(IFERROR(FIND("素-",第四週!$AG$96),0)&gt;0,"",第四週!$AG$96),IF(OR(第四週!$AG$97=0,IFERROR(FIND("素-",第四週!$AG$97),0)&gt;0),"",","),IF(IFERROR(FIND("素-",第四週!$AG$97),0)&gt;0,"",第四週!$AG$97),IF(OR(第四週!$AG$98=0,IFERROR(FIND("素-",第四週!$AG$98),0)&gt;0),"",","),IF(IFERROR(FIND("素-",第四週!$AG$98),0)&gt;0,"",第四週!$AG$98),IF(OR(第四週!$AG$99=0,IFERROR(FIND("素-",第四週!$AG$99),0)&gt;0),"",","),IF(IFERROR(FIND("素-",第四週!$AG$99),0)&gt;0,"",第四週!$AG$99),IF(OR(第四週!$AG$100=0,IFERROR(FIND("素-",第四週!$AG$100),0)&gt;0),"",","),IF(IFERROR(FIND("素-",第四週!$AG$100),0)&gt;0,"",第四週!$AG$100))</f>
        <v/>
      </c>
      <c r="F59" s="628"/>
      <c r="G59" s="116" t="str">
        <f>_xlfn.CONCAT(IF(IFERROR(FIND("素-",第四週!$AG$199),0)&gt;0,"",第四週!$AG$199),IF(OR(第四週!$AG$200=0,IFERROR(FIND("素-",第四週!$AG$200),0)&gt;0),"",","),IF(IFERROR(FIND("素-",第四週!$AG$200),0)&gt;0,"",第四週!$AG$200),IF(OR(第四週!$AG$201=0,IFERROR(FIND("素-",第四週!$AG$201),0)&gt;0),"",","),IF(IFERROR(FIND("素-",第四週!$AG$201),0)&gt;0,"",第四週!$AG$201),IF(OR(第四週!$AG$202=0,IFERROR(FIND("素-",第四週!$AG$202),0)&gt;0),"",","),IF(IFERROR(FIND("素-",第四週!$AG$202),0)&gt;0,"",第四週!$AG$202),IF(OR(第四週!$AG$203=0,IFERROR(FIND("素-",第四週!$AG$203),0)&gt;0),"",","),IF(IFERROR(FIND("素-",第四週!$AG$203),0)&gt;0,"",第四週!$AG$203),IF(OR(第四週!$AG$204=0,IFERROR(FIND("素-",第四週!$AG$204),0)&gt;0),"",","),IF(IFERROR(FIND("素-",第四週!$AG$204),0)&gt;0,"",第四週!$AG$204),IF(OR(第四週!$AG$205=0,IFERROR(FIND("素-",第四週!$AG$205),0)&gt;0),"",","),IF(IFERROR(FIND("素-",第四週!$AG$205),0)&gt;0,"",第四週!$AG$205),IF(OR(第四週!$AG$206=0,IFERROR(FIND("素-",第四週!$AG$206),0)&gt;0),"",","),IF(IFERROR(FIND("素-",第四週!$AG$206),0)&gt;0,"",第四週!$AG$206))</f>
        <v/>
      </c>
      <c r="H59" s="640"/>
      <c r="I59" s="656"/>
      <c r="J59" s="636"/>
      <c r="K59" s="632"/>
      <c r="L59" s="632"/>
      <c r="M59" s="632"/>
      <c r="N59" s="632"/>
      <c r="O59" s="632"/>
      <c r="P59" s="638"/>
    </row>
    <row r="60" spans="1:16" ht="50.1" hidden="1" customHeight="1">
      <c r="A60" s="621"/>
      <c r="B60" s="623" t="s">
        <v>28</v>
      </c>
      <c r="C60" s="639"/>
      <c r="D60" s="126"/>
      <c r="E60" s="126"/>
      <c r="F60" s="627"/>
      <c r="G60" s="126"/>
      <c r="H60" s="639"/>
      <c r="I60" s="659"/>
      <c r="J60" s="657"/>
      <c r="K60" s="625"/>
      <c r="L60" s="625"/>
      <c r="M60" s="625"/>
      <c r="N60" s="625"/>
      <c r="O60" s="625"/>
      <c r="P60" s="637">
        <f>IFERROR(J60*70+K60*75+L60*25+M60*45+N60*60+O60*150,"")</f>
        <v>0</v>
      </c>
    </row>
    <row r="61" spans="1:16" s="117" customFormat="1" ht="25.15" hidden="1" customHeight="1">
      <c r="A61" s="622"/>
      <c r="B61" s="624"/>
      <c r="C61" s="640"/>
      <c r="D61" s="124"/>
      <c r="E61" s="124"/>
      <c r="F61" s="628"/>
      <c r="G61" s="124"/>
      <c r="H61" s="640"/>
      <c r="I61" s="656"/>
      <c r="J61" s="658"/>
      <c r="K61" s="626"/>
      <c r="L61" s="626"/>
      <c r="M61" s="626"/>
      <c r="N61" s="626"/>
      <c r="O61" s="626"/>
      <c r="P61" s="638"/>
    </row>
    <row r="62" spans="1:16" ht="50.1" hidden="1" customHeight="1">
      <c r="A62" s="621">
        <f>IF(第五週!$G$2=0,"",第五週!$G$2)</f>
        <v>45726</v>
      </c>
      <c r="B62" s="623" t="s">
        <v>12</v>
      </c>
      <c r="C62" s="639" t="str">
        <f>IF(第五週!$G$4=0,"",第五週!$G$4)</f>
        <v/>
      </c>
      <c r="D62" s="126" t="str">
        <f>IF(第五週!$G$34=0,"",第五週!$G$34)</f>
        <v/>
      </c>
      <c r="E62" s="126" t="str">
        <f>IF(第五週!$G$94=0,"",第五週!$G$94)</f>
        <v/>
      </c>
      <c r="F62" s="627" t="str">
        <f>IF(第五週!$G$184=0,"",第五週!$G$184)</f>
        <v/>
      </c>
      <c r="G62" s="126" t="str">
        <f>IF(第五週!$G$199=0,"",第五週!$G$199)</f>
        <v/>
      </c>
      <c r="H62" s="639" t="str">
        <f>IF(第五週!$G$214=0,"",第五週!$G$214)&amp;+IF(第五週!$G$235=0,"","+")&amp;+IF(第五週!$G$235=0,"",第五週!$G$235)</f>
        <v/>
      </c>
      <c r="I62" s="659" t="str">
        <f>IF(第五週!$G$230=0,"",第五週!$G$230)</f>
        <v/>
      </c>
      <c r="J62" s="635">
        <f>IF(第五週!$BE$1=0,0,第五週!$BE$1)</f>
        <v>0</v>
      </c>
      <c r="K62" s="631">
        <f>IF(第五週!$BF$1=0,0,第五週!$BF$1)</f>
        <v>0</v>
      </c>
      <c r="L62" s="631">
        <f>IF(第五週!$BG$1=0,0,第五週!$BG$1)</f>
        <v>0</v>
      </c>
      <c r="M62" s="631">
        <f>IFERROR(IF(L62="","",2.3+IF(第五週!$BH$1=0,0,第五週!$BH$1)),"")</f>
        <v>2.2999999999999998</v>
      </c>
      <c r="N62" s="631">
        <f>IF(第五週!$BI$1=0,0,第五週!$BI$1)</f>
        <v>0</v>
      </c>
      <c r="O62" s="631">
        <f>IF(第五週!$BJ$1=0,0,第五週!$BJ$1)</f>
        <v>0</v>
      </c>
      <c r="P62" s="637">
        <f>IFERROR(J62*70+K62*75+L62*25+M62*45+N62*60+O62*150,"")</f>
        <v>103.49999999999999</v>
      </c>
    </row>
    <row r="63" spans="1:16" s="129" customFormat="1" ht="30" hidden="1" customHeight="1">
      <c r="A63" s="622"/>
      <c r="B63" s="624"/>
      <c r="C63" s="640"/>
      <c r="D63" s="116" t="str">
        <f>_xlfn.CONCAT(IF(IFERROR(FIND("素-",第五週!$H$34),0)&gt;0,"",第五週!$H$34),IF(OR(第五週!$H$35=0,IFERROR(FIND("素-",第五週!$H$35),0)&gt;0),"",","),IF(IFERROR(FIND("素-",第五週!$H$35),0)&gt;0,"",第五週!$H$35),IF(OR(第五週!$H$36=0,IFERROR(FIND("素-",第五週!$H$36),0)&gt;0),"",","),IF(IFERROR(FIND("素-",第五週!$H$36),0)&gt;0,"",第五週!$H$36),IF(OR(第五週!$H$37=0,IFERROR(FIND("素-",第五週!$H$37),0)&gt;0),"",","),IF(IFERROR(FIND("素-",第五週!$H$37),0)&gt;0,"",第五週!$H$37),IF(OR(第五週!$H$38=0,IFERROR(FIND("素-",第五週!$H$38),0)&gt;0),"",","),IF(IFERROR(FIND("素-",第五週!$H$38),0)&gt;0,"",第五週!$H$38),IF(OR(第五週!$H$39=0,IFERROR(FIND("素-",第五週!$H$39),0)&gt;0),"",","),IF(IFERROR(FIND("素-",第五週!$H$39),0)&gt;0,"",第五週!$H$39),IF(OR(第五週!$H$40=0,IFERROR(FIND("素-",第五週!$H$40),0)&gt;0),"",","),IF(IFERROR(FIND("素-",第五週!$H$40),0)&gt;0,"",第五週!$H$40),IF(OR(第五週!$H$41=0,IFERROR(FIND("素-",第五週!$H$41),0)&gt;0),"",","),IF(IFERROR(FIND("素-",第五週!$H$41),0)&gt;0,"",第五週!$H$41),IF(OR(第五週!$H$42=0,IFERROR(FIND("素-",第五週!$H$42),0)&gt;0),"",","),IF(IFERROR(FIND("素-",第五週!$H$42),0)&gt;0,"",第五週!$H$42))</f>
        <v/>
      </c>
      <c r="E63" s="116" t="str">
        <f>_xlfn.CONCAT(IF(IFERROR(FIND("素-",第五週!$H$94),0)&gt;0,"",第五週!$H$94),IF(OR(第五週!$H$95=0,IFERROR(FIND("素-",第五週!$H$95),0)&gt;0),"",","),IF(IFERROR(FIND("素-",第五週!$H$95),0)&gt;0,"",第五週!$H$95),IF(OR(第五週!$H$96=0,IFERROR(FIND("素-",第五週!$H$96),0)&gt;0),"",","),IF(IFERROR(FIND("素-",第五週!$H$96),0)&gt;0,"",第五週!$H$96),IF(OR(第五週!$H$97=0,IFERROR(FIND("素-",第五週!$H$97),0)&gt;0),"",","),IF(IFERROR(FIND("素-",第五週!$H$97),0)&gt;0,"",第五週!$H$97),IF(OR(第五週!$H$98=0,IFERROR(FIND("素-",第五週!$H$98),0)&gt;0),"",","),IF(IFERROR(FIND("素-",第五週!$H$98),0)&gt;0,"",第五週!$H$98),IF(OR(第五週!$H$99=0,IFERROR(FIND("素-",第五週!$H$99),0)&gt;0),"",","),IF(IFERROR(FIND("素-",第五週!$H$99),0)&gt;0,"",第五週!$H$99),IF(OR(第五週!$H$100=0,IFERROR(FIND("素-",第五週!$H$100),0)&gt;0),"",","),IF(IFERROR(FIND("素-",第五週!$H$100),0)&gt;0,"",第五週!$H$100))</f>
        <v/>
      </c>
      <c r="F63" s="628"/>
      <c r="G63" s="116" t="str">
        <f>_xlfn.CONCAT(IF(IFERROR(FIND("素-",第五週!$H$199),0)&gt;0,"",第五週!$H$199),IF(OR(第五週!$H$200=0,IFERROR(FIND("素-",第五週!$H$200),0)&gt;0),"",","),IF(IFERROR(FIND("素-",第五週!$H$200),0)&gt;0,"",第五週!$H$200),IF(OR(第五週!$H$201=0,IFERROR(FIND("素-",第五週!$H$201),0)&gt;0),"",","),IF(IFERROR(FIND("素-",第五週!$H$201),0)&gt;0,"",第五週!$H$201),IF(OR(第五週!$H$202=0,IFERROR(FIND("素-",第五週!$H$202),0)&gt;0),"",","),IF(IFERROR(FIND("素-",第五週!$H$202),0)&gt;0,"",第五週!$H$202),IF(OR(第五週!$H$203=0,IFERROR(FIND("素-",第五週!$H$203),0)&gt;0),"",","),IF(IFERROR(FIND("素-",第五週!$H$203),0)&gt;0,"",第五週!$H$203),IF(OR(第五週!$H$204=0,IFERROR(FIND("素-",第五週!$H$204),0)&gt;0),"",","),IF(IFERROR(FIND("素-",第五週!$H$204),0)&gt;0,"",第五週!$H$204),IF(OR(第五週!$H$205=0,IFERROR(FIND("素-",第五週!$H$205),0)&gt;0),"",","),IF(IFERROR(FIND("素-",第五週!$H$205),0)&gt;0,"",第五週!$H$205),IF(OR(第五週!$H$206=0,IFERROR(FIND("素-",第五週!$H$206),0)&gt;0),"",","),IF(IFERROR(FIND("素-",第五週!$H$206),0)&gt;0,"",第五週!$H$206))</f>
        <v/>
      </c>
      <c r="H63" s="640"/>
      <c r="I63" s="656"/>
      <c r="J63" s="636"/>
      <c r="K63" s="632"/>
      <c r="L63" s="632"/>
      <c r="M63" s="632"/>
      <c r="N63" s="632"/>
      <c r="O63" s="632"/>
      <c r="P63" s="638"/>
    </row>
    <row r="64" spans="1:16" ht="50.1" hidden="1" customHeight="1">
      <c r="A64" s="621">
        <f>IF(第五週!$L$2=0,"",第五週!$L$2)</f>
        <v>45727</v>
      </c>
      <c r="B64" s="623" t="s">
        <v>13</v>
      </c>
      <c r="C64" s="639" t="str">
        <f>IF(第五週!$L$4=0,"",第五週!$L$4)</f>
        <v/>
      </c>
      <c r="D64" s="126" t="str">
        <f>IF(第五週!$L$34=0,"",第五週!$L$34)</f>
        <v/>
      </c>
      <c r="E64" s="126" t="str">
        <f>IF(第五週!$L$94=0,"",第五週!$L$94)</f>
        <v/>
      </c>
      <c r="F64" s="627" t="str">
        <f>IF(第五週!$L$184=0,"",第五週!$L$184)</f>
        <v/>
      </c>
      <c r="G64" s="126" t="str">
        <f>IF(第五週!$L$199=0,"",第五週!$L$199)</f>
        <v/>
      </c>
      <c r="H64" s="639" t="str">
        <f>IF(第五週!$L$214=0,"",第五週!$L$214)&amp;+IF(第五週!$L$235=0,"","+")&amp;+IF(第五週!$L$235=0,"",第五週!$L$235)</f>
        <v/>
      </c>
      <c r="I64" s="659" t="str">
        <f>IF(第五週!$L$230=0,"",第五週!$L$230)</f>
        <v/>
      </c>
      <c r="J64" s="635">
        <f>IF(第五週!$BK$1=0,0,第五週!$BK$1)</f>
        <v>0</v>
      </c>
      <c r="K64" s="631">
        <f>IF(第五週!$BL$1=0,0,第五週!$BL$1)</f>
        <v>0</v>
      </c>
      <c r="L64" s="631">
        <f>IF(第五週!$BM$1=0,0,第五週!$BM$1)</f>
        <v>0</v>
      </c>
      <c r="M64" s="631">
        <f>IFERROR(IF(L64="","",2.3+IF(第五週!$BN$1=0,0,第五週!$BN$1)),"")</f>
        <v>2.2999999999999998</v>
      </c>
      <c r="N64" s="631">
        <f>IF(第五週!$BO$1=0,0,第五週!$BO$1)</f>
        <v>0</v>
      </c>
      <c r="O64" s="631">
        <f>IF(第五週!$BP$1=0,0,第五週!$BP$1)</f>
        <v>0</v>
      </c>
      <c r="P64" s="637">
        <f>IFERROR(J64*70+K64*75+L64*25+M64*45+N64*60+O64*150,"")</f>
        <v>103.49999999999999</v>
      </c>
    </row>
    <row r="65" spans="1:16" s="129" customFormat="1" ht="30" hidden="1" customHeight="1" thickBot="1">
      <c r="A65" s="643"/>
      <c r="B65" s="644"/>
      <c r="C65" s="645"/>
      <c r="D65" s="186" t="str">
        <f>_xlfn.CONCAT(IF(IFERROR(FIND("素-",第五週!$M$34),0)&gt;0,"",第五週!$M$34),IF(OR(第五週!$M$35=0,IFERROR(FIND("素-",第五週!$M$35),0)&gt;0),"",","),IF(IFERROR(FIND("素-",第五週!$M$35),0)&gt;0,"",第五週!$M$35),IF(OR(第五週!$M$36=0,IFERROR(FIND("素-",第五週!$M$36),0)&gt;0),"",","),IF(IFERROR(FIND("素-",第五週!$M$36),0)&gt;0,"",第五週!$M$36),IF(OR(第五週!$M$37=0,IFERROR(FIND("素-",第五週!$M$37),0)&gt;0),"",","),IF(IFERROR(FIND("素-",第五週!$M$37),0)&gt;0,"",第五週!$M$37),IF(OR(第五週!$M$38=0,IFERROR(FIND("素-",第五週!$M$38),0)&gt;0),"",","),IF(IFERROR(FIND("素-",第五週!$M$38),0)&gt;0,"",第五週!$M$38),IF(OR(第五週!$M$39=0,IFERROR(FIND("素-",第五週!$M$39),0)&gt;0),"",","),IF(IFERROR(FIND("素-",第五週!$M$39),0)&gt;0,"",第五週!$M$39),IF(OR(第五週!$M$40=0,IFERROR(FIND("素-",第五週!$M$40),0)&gt;0),"",","),IF(IFERROR(FIND("素-",第五週!$M$40),0)&gt;0,"",第五週!$M$40),IF(OR(第五週!$M$41=0,IFERROR(FIND("素-",第五週!$M$41),0)&gt;0),"",","),IF(IFERROR(FIND("素-",第五週!$M$41),0)&gt;0,"",第五週!$M$41),IF(OR(第五週!$M$42=0,IFERROR(FIND("素-",第五週!$M$42),0)&gt;0),"",","),IF(IFERROR(FIND("素-",第五週!$M$42),0)&gt;0,"",第五週!$M$42))</f>
        <v/>
      </c>
      <c r="E65" s="186" t="str">
        <f>_xlfn.CONCAT(IF(IFERROR(FIND("素-",第五週!$M$94),0)&gt;0,"",第五週!$M$94),IF(OR(第五週!$M$95=0,IFERROR(FIND("素-",第五週!$M$95),0)&gt;0),"",","),IF(IFERROR(FIND("素-",第五週!$M$95),0)&gt;0,"",第五週!$M$95),IF(OR(第五週!$M$96=0,IFERROR(FIND("素-",第五週!$M$96),0)&gt;0),"",","),IF(IFERROR(FIND("素-",第五週!$M$96),0)&gt;0,"",第五週!$M$96),IF(OR(第五週!$M$97=0,IFERROR(FIND("素-",第五週!$M$97),0)&gt;0),"",","),IF(IFERROR(FIND("素-",第五週!$M$97),0)&gt;0,"",第五週!$M$97),IF(OR(第五週!$M$98=0,IFERROR(FIND("素-",第五週!$M$98),0)&gt;0),"",","),IF(IFERROR(FIND("素-",第五週!$M$98),0)&gt;0,"",第五週!$M$98),IF(OR(第五週!$M$99=0,IFERROR(FIND("素-",第五週!$M$99),0)&gt;0),"",","),IF(IFERROR(FIND("素-",第五週!$M$99),0)&gt;0,"",第五週!$M$99),IF(OR(第五週!$M$100=0,IFERROR(FIND("素-",第五週!$M$100),0)&gt;0),"",","),IF(IFERROR(FIND("素-",第五週!$M$100),0)&gt;0,"",第五週!$M$100))</f>
        <v/>
      </c>
      <c r="F65" s="646"/>
      <c r="G65" s="186" t="str">
        <f>_xlfn.CONCAT(IF(IFERROR(FIND("素-",第五週!$M$199),0)&gt;0,"",第五週!$M$199),IF(OR(第五週!$M$200=0,IFERROR(FIND("素-",第五週!$M$200),0)&gt;0),"",","),IF(IFERROR(FIND("素-",第五週!$M$200),0)&gt;0,"",第五週!$M$200),IF(OR(第五週!$M$201=0,IFERROR(FIND("素-",第五週!$M$201),0)&gt;0),"",","),IF(IFERROR(FIND("素-",第五週!$M$201),0)&gt;0,"",第五週!$M$201),IF(OR(第五週!$M$202=0,IFERROR(FIND("素-",第五週!$M$202),0)&gt;0),"",","),IF(IFERROR(FIND("素-",第五週!$M$202),0)&gt;0,"",第五週!$M$202),IF(OR(第五週!$M$203=0,IFERROR(FIND("素-",第五週!$M$203),0)&gt;0),"",","),IF(IFERROR(FIND("素-",第五週!$M$203),0)&gt;0,"",第五週!$M$203),IF(OR(第五週!$M$204=0,IFERROR(FIND("素-",第五週!$M$204),0)&gt;0),"",","),IF(IFERROR(FIND("素-",第五週!$M$204),0)&gt;0,"",第五週!$M$204),IF(OR(第五週!$M$205=0,IFERROR(FIND("素-",第五週!$M$205),0)&gt;0),"",","),IF(IFERROR(FIND("素-",第五週!$M$205),0)&gt;0,"",第五週!$M$205),IF(OR(第五週!$M$206=0,IFERROR(FIND("素-",第五週!$M$206),0)&gt;0),"",","),IF(IFERROR(FIND("素-",第五週!$M$206),0)&gt;0,"",第五週!$M$206))</f>
        <v/>
      </c>
      <c r="H65" s="645"/>
      <c r="I65" s="660"/>
      <c r="J65" s="636"/>
      <c r="K65" s="632"/>
      <c r="L65" s="632"/>
      <c r="M65" s="632"/>
      <c r="N65" s="632"/>
      <c r="O65" s="632"/>
      <c r="P65" s="638"/>
    </row>
    <row r="66" spans="1:16" ht="50.1" hidden="1" customHeight="1">
      <c r="A66" s="650">
        <f>IF(第五週!$Q$2=0,"",第五週!$Q$2)</f>
        <v>45728</v>
      </c>
      <c r="B66" s="651" t="s">
        <v>14</v>
      </c>
      <c r="C66" s="652" t="str">
        <f>IF(第五週!$Q$4=0,"",第五週!$Q$4)</f>
        <v/>
      </c>
      <c r="D66" s="291" t="str">
        <f>IF(第五週!$Q$34=0,"",第五週!$Q$34)</f>
        <v/>
      </c>
      <c r="E66" s="291" t="str">
        <f>IF(第五週!$Q$94=0,"",第五週!$Q$94)</f>
        <v/>
      </c>
      <c r="F66" s="653" t="str">
        <f>IF(第五週!$Q$184=0,"",第五週!$Q$184)</f>
        <v/>
      </c>
      <c r="G66" s="291" t="str">
        <f>IF(第五週!$Q$199=0,"",第五週!$Q$199)</f>
        <v/>
      </c>
      <c r="H66" s="652" t="str">
        <f>IF(第五週!$Q$214=0,"",第五週!$Q$214)&amp;+IF(第五週!$Q$235=0,"","+")&amp;+IF(第五週!$Q$235=0,"",第五週!$Q$235)</f>
        <v/>
      </c>
      <c r="I66" s="652" t="str">
        <f>IF(第五週!$Q$230=0,"",第五週!$Q$230)</f>
        <v/>
      </c>
      <c r="J66" s="631">
        <f>IF(第五週!$BQ$1=0,0,第五週!$BQ$1)</f>
        <v>0</v>
      </c>
      <c r="K66" s="631">
        <f>IF(第五週!$BR$1=0,0,第五週!$BR$1)</f>
        <v>0</v>
      </c>
      <c r="L66" s="631">
        <f>IF(第五週!$BS$1=0,0,第五週!$BS$1)</f>
        <v>0</v>
      </c>
      <c r="M66" s="631">
        <f>IFERROR(IF(L66="","",2.3+IF(第五週!$BT$1=0,0,第五週!$BT$1)),"")</f>
        <v>2.2999999999999998</v>
      </c>
      <c r="N66" s="631">
        <f>IF(第五週!$BU$1=0,0,第五週!$BU$1)</f>
        <v>0</v>
      </c>
      <c r="O66" s="631">
        <f>IF(第五週!$BV$1=0,0,第五週!$BV$1)</f>
        <v>0</v>
      </c>
      <c r="P66" s="637">
        <f>IFERROR(J66*70+K66*75+L66*25+M66*45+N66*60+O66*150,"")</f>
        <v>103.49999999999999</v>
      </c>
    </row>
    <row r="67" spans="1:16" s="129" customFormat="1" ht="30" hidden="1" customHeight="1">
      <c r="A67" s="622"/>
      <c r="B67" s="624"/>
      <c r="C67" s="640"/>
      <c r="D67" s="116" t="str">
        <f>_xlfn.CONCAT(IF(IFERROR(FIND("素-",第五週!$R$34),0)&gt;0,"",第五週!$R$34),IF(OR(第五週!$R$35=0,IFERROR(FIND("素-",第五週!$R$35),0)&gt;0),"",","),IF(IFERROR(FIND("素-",第五週!$R$35),0)&gt;0,"",第五週!$R$35),IF(OR(第五週!$R$36=0,IFERROR(FIND("素-",第五週!$R$36),0)&gt;0),"",","),IF(IFERROR(FIND("素-",第五週!$R$36),0)&gt;0,"",第五週!$R$36),IF(OR(第五週!$R$37=0,IFERROR(FIND("素-",第五週!$R$37),0)&gt;0),"",","),IF(IFERROR(FIND("素-",第五週!$R$37),0)&gt;0,"",第五週!$R$37),IF(OR(第五週!$R$38=0,IFERROR(FIND("素-",第五週!$R$38),0)&gt;0),"",","),IF(IFERROR(FIND("素-",第五週!$R$38),0)&gt;0,"",第五週!$R$38),IF(OR(第五週!$R$39=0,IFERROR(FIND("素-",第五週!$R$39),0)&gt;0),"",","),IF(IFERROR(FIND("素-",第五週!$R$39),0)&gt;0,"",第五週!$R$39),IF(OR(第五週!$R$40=0,IFERROR(FIND("素-",第五週!$R$40),0)&gt;0),"",","),IF(IFERROR(FIND("素-",第五週!$R$40),0)&gt;0,"",第五週!$R$40),IF(OR(第五週!$R$41=0,IFERROR(FIND("素-",第五週!$R$41),0)&gt;0),"",","),IF(IFERROR(FIND("素-",第五週!$R$41),0)&gt;0,"",第五週!$R$41),IF(OR(第五週!$R$42=0,IFERROR(FIND("素-",第五週!$R$42),0)&gt;0),"",","),IF(IFERROR(FIND("素-",第五週!$R$42),0)&gt;0,"",第五週!$R$42))</f>
        <v/>
      </c>
      <c r="E67" s="116" t="str">
        <f>_xlfn.CONCAT(IF(IFERROR(FIND("素-",第五週!$R$94),0)&gt;0,"",第五週!$R$94),IF(OR(第五週!$R$95=0,IFERROR(FIND("素-",第五週!$R$95),0)&gt;0),"",","),IF(IFERROR(FIND("素-",第五週!$R$95),0)&gt;0,"",第五週!$R$95),IF(OR(第五週!$R$96=0,IFERROR(FIND("素-",第五週!$R$96),0)&gt;0),"",","),IF(IFERROR(FIND("素-",第五週!$R$96),0)&gt;0,"",第五週!$R$96),IF(OR(第五週!$R$97=0,IFERROR(FIND("素-",第五週!$R$97),0)&gt;0),"",","),IF(IFERROR(FIND("素-",第五週!$R$97),0)&gt;0,"",第五週!$R$97),IF(OR(第五週!$R$98=0,IFERROR(FIND("素-",第五週!$R$98),0)&gt;0),"",","),IF(IFERROR(FIND("素-",第五週!$R$98),0)&gt;0,"",第五週!$R$98),IF(OR(第五週!$R$99=0,IFERROR(FIND("素-",第五週!$R$99),0)&gt;0),"",","),IF(IFERROR(FIND("素-",第五週!$R$99),0)&gt;0,"",第五週!$R$99),IF(OR(第五週!$R$100=0,IFERROR(FIND("素-",第五週!$R$100),0)&gt;0),"",","),IF(IFERROR(FIND("素-",第五週!$R$100),0)&gt;0,"",第五週!$R$100))</f>
        <v/>
      </c>
      <c r="F67" s="628"/>
      <c r="G67" s="116" t="str">
        <f>_xlfn.CONCAT(IF(IFERROR(FIND("素-",第五週!$R$199),0)&gt;0,"",第五週!$R$199),IF(OR(第五週!$R$200=0,IFERROR(FIND("素-",第五週!$R$200),0)&gt;0),"",","),IF(IFERROR(FIND("素-",第五週!$R$200),0)&gt;0,"",第五週!$R$200),IF(OR(第五週!$R$201=0,IFERROR(FIND("素-",第五週!$R$201),0)&gt;0),"",","),IF(IFERROR(FIND("素-",第五週!$R$201),0)&gt;0,"",第五週!$R$201),IF(OR(第五週!$R$202=0,IFERROR(FIND("素-",第五週!$R$202),0)&gt;0),"",","),IF(IFERROR(FIND("素-",第五週!$R$202),0)&gt;0,"",第五週!$R$202),IF(OR(第五週!$R$203=0,IFERROR(FIND("素-",第五週!$R$203),0)&gt;0),"",","),IF(IFERROR(FIND("素-",第五週!$R$203),0)&gt;0,"",第五週!$R$203),IF(OR(第五週!$R$204=0,IFERROR(FIND("素-",第五週!$R$204),0)&gt;0),"",","),IF(IFERROR(FIND("素-",第五週!$R$204),0)&gt;0,"",第五週!$R$204),IF(OR(第五週!$R$205=0,IFERROR(FIND("素-",第五週!$R$205),0)&gt;0),"",","),IF(IFERROR(FIND("素-",第五週!$R$205),0)&gt;0,"",第五週!$R$205),IF(OR(第五週!$R$206=0,IFERROR(FIND("素-",第五週!$R$206),0)&gt;0),"",","),IF(IFERROR(FIND("素-",第五週!$R$206),0)&gt;0,"",第五週!$R$206))</f>
        <v/>
      </c>
      <c r="H67" s="640"/>
      <c r="I67" s="640"/>
      <c r="J67" s="632"/>
      <c r="K67" s="632"/>
      <c r="L67" s="632"/>
      <c r="M67" s="632"/>
      <c r="N67" s="632"/>
      <c r="O67" s="632"/>
      <c r="P67" s="638"/>
    </row>
    <row r="68" spans="1:16" ht="50.1" hidden="1" customHeight="1">
      <c r="A68" s="621">
        <f>IF(第五週!$V$2=0,"",第五週!$V$2)</f>
        <v>45729</v>
      </c>
      <c r="B68" s="623" t="s">
        <v>15</v>
      </c>
      <c r="C68" s="639" t="str">
        <f>IF(第五週!$V$4=0,"",第五週!$V$4)</f>
        <v/>
      </c>
      <c r="D68" s="126" t="str">
        <f>IF(第五週!$V$34=0,"",第五週!$V$34)</f>
        <v/>
      </c>
      <c r="E68" s="126" t="str">
        <f>IF(第五週!$V$94=0,"",第五週!$V$94)</f>
        <v/>
      </c>
      <c r="F68" s="627" t="str">
        <f>IF(第五週!$V$184=0,"",第五週!$V$184)</f>
        <v/>
      </c>
      <c r="G68" s="126" t="str">
        <f>IF(第五週!$V$199=0,"",第五週!$V$199)</f>
        <v/>
      </c>
      <c r="H68" s="639" t="str">
        <f>IF(第五週!$V$214=0,"",第五週!$V$214)&amp;+IF(第五週!$V$235=0,"","+")&amp;+IF(第五週!$V$235=0,"",第五週!$V$235)</f>
        <v/>
      </c>
      <c r="I68" s="639" t="str">
        <f>IF(第五週!$V$230=0,"",第五週!$V$230)</f>
        <v/>
      </c>
      <c r="J68" s="631">
        <f>IF(第五週!$BW$1=0,0,第五週!$BW$1)</f>
        <v>0</v>
      </c>
      <c r="K68" s="631">
        <f>IF(第五週!$BX$1=0,0,第五週!$BX$1)</f>
        <v>0</v>
      </c>
      <c r="L68" s="631">
        <f>IF(第五週!$BY$1=0,0,第五週!$BY$1)</f>
        <v>0</v>
      </c>
      <c r="M68" s="631">
        <f>IFERROR(IF(L68="","",2.3+IF(第五週!$BZ$1=0,0,第五週!$BZ$1)),"")</f>
        <v>2.2999999999999998</v>
      </c>
      <c r="N68" s="631">
        <f>IF(第五週!$CA$1=0,0,第五週!$CA$1)</f>
        <v>0</v>
      </c>
      <c r="O68" s="631">
        <f>IF(第五週!$CB$1=0,0,第五週!$CB$1)</f>
        <v>0</v>
      </c>
      <c r="P68" s="637">
        <f>IFERROR(J68*70+K68*75+L68*25+M68*45+N68*60+O68*150,"")</f>
        <v>103.49999999999999</v>
      </c>
    </row>
    <row r="69" spans="1:16" s="129" customFormat="1" ht="30" hidden="1" customHeight="1">
      <c r="A69" s="622"/>
      <c r="B69" s="624"/>
      <c r="C69" s="640"/>
      <c r="D69" s="116" t="str">
        <f>_xlfn.CONCAT(IF(IFERROR(FIND("素-",第五週!$W$34),0)&gt;0,"",第五週!$W$34),IF(OR(第五週!$W$35=0,IFERROR(FIND("素-",第五週!$W$35),0)&gt;0),"",","),IF(IFERROR(FIND("素-",第五週!$W$35),0)&gt;0,"",第五週!$W$35),IF(OR(第五週!$W$36=0,IFERROR(FIND("素-",第五週!$W$36),0)&gt;0),"",","),IF(IFERROR(FIND("素-",第五週!$W$36),0)&gt;0,"",第五週!$W$36),IF(OR(第五週!$W$37=0,IFERROR(FIND("素-",第五週!$W$37),0)&gt;0),"",","),IF(IFERROR(FIND("素-",第五週!$W$37),0)&gt;0,"",第五週!$W$37),IF(OR(第五週!$W$38=0,IFERROR(FIND("素-",第五週!$W$38),0)&gt;0),"",","),IF(IFERROR(FIND("素-",第五週!$W$38),0)&gt;0,"",第五週!$W$38),IF(OR(第五週!$W$39=0,IFERROR(FIND("素-",第五週!$W$39),0)&gt;0),"",","),IF(IFERROR(FIND("素-",第五週!$W$39),0)&gt;0,"",第五週!$W$39),IF(OR(第五週!$W$40=0,IFERROR(FIND("素-",第五週!$W$40),0)&gt;0),"",","),IF(IFERROR(FIND("素-",第五週!$W$40),0)&gt;0,"",第五週!$W$40),IF(OR(第五週!$W$41=0,IFERROR(FIND("素-",第五週!$W$41),0)&gt;0),"",","),IF(IFERROR(FIND("素-",第五週!$W$41),0)&gt;0,"",第五週!$W$41),IF(OR(第五週!$W$42=0,IFERROR(FIND("素-",第五週!$W$42),0)&gt;0),"",","),IF(IFERROR(FIND("素-",第五週!$W$42),0)&gt;0,"",第五週!$W$42))</f>
        <v/>
      </c>
      <c r="E69" s="116" t="str">
        <f>_xlfn.CONCAT(IF(IFERROR(FIND("素-",第五週!$W$94),0)&gt;0,"",第五週!$W$94),IF(OR(第五週!$W$95=0,IFERROR(FIND("素-",第五週!$W$95),0)&gt;0),"",","),IF(IFERROR(FIND("素-",第五週!$W$95),0)&gt;0,"",第五週!$W$95),IF(OR(第五週!$W$96=0,IFERROR(FIND("素-",第五週!$W$96),0)&gt;0),"",","),IF(IFERROR(FIND("素-",第五週!$W$96),0)&gt;0,"",第五週!$W$96),IF(OR(第五週!$W$97=0,IFERROR(FIND("素-",第五週!$W$97),0)&gt;0),"",","),IF(IFERROR(FIND("素-",第五週!$W$97),0)&gt;0,"",第五週!$W$97),IF(OR(第五週!$W$98=0,IFERROR(FIND("素-",第五週!$W$98),0)&gt;0),"",","),IF(IFERROR(FIND("素-",第五週!$W$98),0)&gt;0,"",第五週!$W$98),IF(OR(第五週!$W$99=0,IFERROR(FIND("素-",第五週!$W$99),0)&gt;0),"",","),IF(IFERROR(FIND("素-",第五週!$W$99),0)&gt;0,"",第五週!$W$99),IF(OR(第五週!$W$100=0,IFERROR(FIND("素-",第五週!$W$100),0)&gt;0),"",","),IF(IFERROR(FIND("素-",第五週!$W$100),0)&gt;0,"",第五週!$W$100))</f>
        <v/>
      </c>
      <c r="F69" s="628"/>
      <c r="G69" s="116" t="str">
        <f>_xlfn.CONCAT(IF(IFERROR(FIND("素-",第五週!$W$199),0)&gt;0,"",第五週!$W$199),IF(OR(第五週!$W$200=0,IFERROR(FIND("素-",第五週!$W$200),0)&gt;0),"",","),IF(IFERROR(FIND("素-",第五週!$W$200),0)&gt;0,"",第五週!$W$200),IF(OR(第五週!$W$201=0,IFERROR(FIND("素-",第五週!$W$201),0)&gt;0),"",","),IF(IFERROR(FIND("素-",第五週!$W$201),0)&gt;0,"",第五週!$W$201),IF(OR(第五週!$W$202=0,IFERROR(FIND("素-",第五週!$W$202),0)&gt;0),"",","),IF(IFERROR(FIND("素-",第五週!$W$202),0)&gt;0,"",第五週!$W$202),IF(OR(第五週!$W$203=0,IFERROR(FIND("素-",第五週!$W$203),0)&gt;0),"",","),IF(IFERROR(FIND("素-",第五週!$W$203),0)&gt;0,"",第五週!$W$203),IF(OR(第五週!$W$204=0,IFERROR(FIND("素-",第五週!$W$204),0)&gt;0),"",","),IF(IFERROR(FIND("素-",第五週!$W$204),0)&gt;0,"",第五週!$W$204),IF(OR(第五週!$W$205=0,IFERROR(FIND("素-",第五週!$W$205),0)&gt;0),"",","),IF(IFERROR(FIND("素-",第五週!$W$205),0)&gt;0,"",第五週!$W$205),IF(OR(第五週!$W$206=0,IFERROR(FIND("素-",第五週!$W$206),0)&gt;0),"",","),IF(IFERROR(FIND("素-",第五週!$W$206),0)&gt;0,"",第五週!$W$206))</f>
        <v/>
      </c>
      <c r="H69" s="640"/>
      <c r="I69" s="640"/>
      <c r="J69" s="632"/>
      <c r="K69" s="632"/>
      <c r="L69" s="632"/>
      <c r="M69" s="632"/>
      <c r="N69" s="632"/>
      <c r="O69" s="632"/>
      <c r="P69" s="638"/>
    </row>
    <row r="70" spans="1:16" ht="50.1" hidden="1" customHeight="1">
      <c r="A70" s="621">
        <f>IF(第五週!$AA$2=0,"",第五週!$AA$2)</f>
        <v>45730</v>
      </c>
      <c r="B70" s="623" t="s">
        <v>26</v>
      </c>
      <c r="C70" s="639" t="str">
        <f>IF(第五週!$AA$4=0,"",第五週!$AA$4)</f>
        <v/>
      </c>
      <c r="D70" s="126" t="str">
        <f>IF(第五週!$AA$34=0,"",第五週!$AA$34)</f>
        <v/>
      </c>
      <c r="E70" s="126" t="str">
        <f>IF(第五週!$AA$94=0,"",第五週!$AA$94)</f>
        <v/>
      </c>
      <c r="F70" s="627" t="str">
        <f>IF(第五週!$AA$184=0,"",第五週!$AA$184)</f>
        <v/>
      </c>
      <c r="G70" s="126" t="str">
        <f>IF(第五週!$AA$199=0,"",第五週!$AA$199)</f>
        <v/>
      </c>
      <c r="H70" s="639" t="str">
        <f>IF(第五週!$AA$214=0,"",第五週!$AA$214)&amp;+IF(第五週!$AA$235=0,"","+")&amp;+IF(第五週!$AA$235=0,"",第五週!$AA$235)</f>
        <v/>
      </c>
      <c r="I70" s="639" t="str">
        <f>IF(第五週!$AA$230=0,"",第五週!$AA$230)</f>
        <v/>
      </c>
      <c r="J70" s="631">
        <f>IF(第五週!$CC$1=0,0,第五週!$CC$1)</f>
        <v>0</v>
      </c>
      <c r="K70" s="631">
        <f>IF(第五週!$CD$1=0,0,第五週!$CD$1)</f>
        <v>0</v>
      </c>
      <c r="L70" s="631">
        <f>IF(第五週!$CE$1=0,0,第五週!$CE$1)</f>
        <v>0</v>
      </c>
      <c r="M70" s="631">
        <f>IFERROR(IF(L70="","",2.3+IF(第五週!$CF$1=0,0,第五週!$CF$1)),"")</f>
        <v>2.2999999999999998</v>
      </c>
      <c r="N70" s="631">
        <f>IF(第五週!$CG$1=0,0,第五週!$CG$1)</f>
        <v>0</v>
      </c>
      <c r="O70" s="631">
        <f>IF(第五週!$CH$1=0,0,第五週!$CH$1)</f>
        <v>0</v>
      </c>
      <c r="P70" s="637">
        <f>IFERROR(J70*70+K70*75+L70*25+M70*45+N70*60+O70*150,"")</f>
        <v>103.49999999999999</v>
      </c>
    </row>
    <row r="71" spans="1:16" s="129" customFormat="1" ht="30" hidden="1" customHeight="1">
      <c r="A71" s="622"/>
      <c r="B71" s="624"/>
      <c r="C71" s="640"/>
      <c r="D71" s="116" t="str">
        <f>_xlfn.CONCAT(IF(IFERROR(FIND("素-",第五週!$AB$34),0)&gt;0,"",第五週!$AB$34),IF(OR(第五週!$AB$35=0,IFERROR(FIND("素-",第五週!$AB$35),0)&gt;0),"",","),IF(IFERROR(FIND("素-",第五週!$AB$35),0)&gt;0,"",第五週!$AB$35),IF(OR(第五週!$AB$36=0,IFERROR(FIND("素-",第五週!$AB$36),0)&gt;0),"",","),IF(IFERROR(FIND("素-",第五週!$AB$36),0)&gt;0,"",第五週!$AB$36),IF(OR(第五週!$AB$37=0,IFERROR(FIND("素-",第五週!$AB$37),0)&gt;0),"",","),IF(IFERROR(FIND("素-",第五週!$AB$37),0)&gt;0,"",第五週!$AB$37),IF(OR(第五週!$AB$38=0,IFERROR(FIND("素-",第五週!$AB$38),0)&gt;0),"",","),IF(IFERROR(FIND("素-",第五週!$AB$38),0)&gt;0,"",第五週!$AB$38),IF(OR(第五週!$AB$39=0,IFERROR(FIND("素-",第五週!$AB$39),0)&gt;0),"",","),IF(IFERROR(FIND("素-",第五週!$AB$39),0)&gt;0,"",第五週!$AB$39),IF(OR(第五週!$AB$40=0,IFERROR(FIND("素-",第五週!$AB$40),0)&gt;0),"",","),IF(IFERROR(FIND("素-",第五週!$AB$40),0)&gt;0,"",第五週!$AB$40),IF(OR(第五週!$AB$41=0,IFERROR(FIND("素-",第五週!$AB$41),0)&gt;0),"",","),IF(IFERROR(FIND("素-",第五週!$AB$41),0)&gt;0,"",第五週!$AB$41),IF(OR(第五週!$AB$42=0,IFERROR(FIND("素-",第五週!$AB$42),0)&gt;0),"",","),IF(IFERROR(FIND("素-",第五週!$AB$42),0)&gt;0,"",第五週!$AB$42))</f>
        <v/>
      </c>
      <c r="E71" s="116" t="str">
        <f>_xlfn.CONCAT(IF(IFERROR(FIND("素-",第五週!$AB$94),0)&gt;0,"",第五週!$AB$94),IF(OR(第五週!$AB$95=0,IFERROR(FIND("素-",第五週!$AB$95),0)&gt;0),"",","),IF(IFERROR(FIND("素-",第五週!$AB$95),0)&gt;0,"",第五週!$AB$95),IF(OR(第五週!$AB$96=0,IFERROR(FIND("素-",第五週!$AB$96),0)&gt;0),"",","),IF(IFERROR(FIND("素-",第五週!$AB$96),0)&gt;0,"",第五週!$AB$96),IF(OR(第五週!$AB$97=0,IFERROR(FIND("素-",第五週!$AB$97),0)&gt;0),"",","),IF(IFERROR(FIND("素-",第五週!$AB$97),0)&gt;0,"",第五週!$AB$97),IF(OR(第五週!$AB$98=0,IFERROR(FIND("素-",第五週!$AB$98),0)&gt;0),"",","),IF(IFERROR(FIND("素-",第五週!$AB$98),0)&gt;0,"",第五週!$AB$98),IF(OR(第五週!$AB$99=0,IFERROR(FIND("素-",第五週!$AB$99),0)&gt;0),"",","),IF(IFERROR(FIND("素-",第五週!$AB$99),0)&gt;0,"",第五週!$AB$99),IF(OR(第五週!$AB$100=0,IFERROR(FIND("素-",第五週!$AB$100),0)&gt;0),"",","),IF(IFERROR(FIND("素-",第五週!$AB$100),0)&gt;0,"",第五週!$AB$100))</f>
        <v/>
      </c>
      <c r="F71" s="628"/>
      <c r="G71" s="116" t="str">
        <f>_xlfn.CONCAT(IF(IFERROR(FIND("素-",第五週!$AB$199),0)&gt;0,"",第五週!$AB$199),IF(OR(第五週!$AB$200=0,IFERROR(FIND("素-",第五週!$AB$200),0)&gt;0),"",","),IF(IFERROR(FIND("素-",第五週!$AB$200),0)&gt;0,"",第五週!$AB$200),IF(OR(第五週!$AB$201=0,IFERROR(FIND("素-",第五週!$AB$201),0)&gt;0),"",","),IF(IFERROR(FIND("素-",第五週!$AB$201),0)&gt;0,"",第五週!$AB$201),IF(OR(第五週!$AB$202=0,IFERROR(FIND("素-",第五週!$AB$202),0)&gt;0),"",","),IF(IFERROR(FIND("素-",第五週!$AB$202),0)&gt;0,"",第五週!$AB$202),IF(OR(第五週!$AB$203=0,IFERROR(FIND("素-",第五週!$AB$203),0)&gt;0),"",","),IF(IFERROR(FIND("素-",第五週!$AB$203),0)&gt;0,"",第五週!$AB$203),IF(OR(第五週!$AB$204=0,IFERROR(FIND("素-",第五週!$AB$204),0)&gt;0),"",","),IF(IFERROR(FIND("素-",第五週!$AB$204),0)&gt;0,"",第五週!$AB$204),IF(OR(第五週!$AB$205=0,IFERROR(FIND("素-",第五週!$AB$205),0)&gt;0),"",","),IF(IFERROR(FIND("素-",第五週!$AB$205),0)&gt;0,"",第五週!$AB$205),IF(OR(第五週!$AB$206=0,IFERROR(FIND("素-",第五週!$AB$206),0)&gt;0),"",","),IF(IFERROR(FIND("素-",第五週!$AB$206),0)&gt;0,"",第五週!$AB$206))</f>
        <v/>
      </c>
      <c r="H71" s="640"/>
      <c r="I71" s="640"/>
      <c r="J71" s="632"/>
      <c r="K71" s="632"/>
      <c r="L71" s="632"/>
      <c r="M71" s="632"/>
      <c r="N71" s="632"/>
      <c r="O71" s="632"/>
      <c r="P71" s="638"/>
    </row>
    <row r="72" spans="1:16" ht="50.1" hidden="1" customHeight="1">
      <c r="A72" s="665" t="str">
        <f>IF(第五週!$AF$2=0,"",第五週!$AF$2)</f>
        <v/>
      </c>
      <c r="B72" s="667" t="s">
        <v>27</v>
      </c>
      <c r="C72" s="625" t="str">
        <f>IF(第五週!$AF$4=0,"",第五週!$AF$4)</f>
        <v/>
      </c>
      <c r="D72" s="126" t="str">
        <f>IF(第五週!$AF$34=0,"",第五週!$AF$34)</f>
        <v/>
      </c>
      <c r="E72" s="126" t="str">
        <f>IF(第五週!$AF$94=0,"",第五週!$AF$94)</f>
        <v/>
      </c>
      <c r="F72" s="627" t="str">
        <f>IF(第五週!$AF$184=0,"",第五週!$AF$184)</f>
        <v/>
      </c>
      <c r="G72" s="126" t="str">
        <f>IF(第五週!$AF$199=0,"",第五週!$AF$199)</f>
        <v/>
      </c>
      <c r="H72" s="625" t="str">
        <f>IF(第五週!$AF$214=0,"",第五週!$AF$214)&amp;+IF(第五週!$AF$235=0,"","+")&amp;+IF(第五週!$AF$235=0,"",第五週!$AF$235)</f>
        <v/>
      </c>
      <c r="I72" s="625" t="str">
        <f>IF(第五週!$AF$230=0,"",第五週!$AF$230)</f>
        <v/>
      </c>
      <c r="J72" s="661">
        <f>IF(第五週!$CI$1=0,0,第五週!$CI$1)</f>
        <v>0</v>
      </c>
      <c r="K72" s="661">
        <f>IF(第五週!$CJ$1=0,0,第五週!$CJ$1)</f>
        <v>0</v>
      </c>
      <c r="L72" s="661">
        <f>IF(第五週!$CK$1=0,0,第五週!$CK$1)</f>
        <v>0</v>
      </c>
      <c r="M72" s="661">
        <f>IF(第五週!$CL$1=0,0,第五週!$CL$1)</f>
        <v>0</v>
      </c>
      <c r="N72" s="661">
        <f>IF(第五週!$CM$1=0,0,第五週!$CM$1)</f>
        <v>0</v>
      </c>
      <c r="O72" s="661">
        <f>IF(第五週!$CN$1=0,0,第五週!$CN$1)</f>
        <v>0</v>
      </c>
      <c r="P72" s="663">
        <f>IFERROR(J72*70+K72*75+L72*25+M72*45+N72*60+O72*150,"")</f>
        <v>0</v>
      </c>
    </row>
    <row r="73" spans="1:16" s="117" customFormat="1" ht="25.15" hidden="1" customHeight="1">
      <c r="A73" s="666"/>
      <c r="B73" s="668"/>
      <c r="C73" s="626"/>
      <c r="D73" s="124" t="str">
        <f>_xlfn.CONCAT(IF(IFERROR(FIND("素-",第五週!$AG$34),0)&gt;0,"",第五週!$AG$34),IF(OR(第五週!$AG$35=0,IFERROR(FIND("素-",第五週!$AG$35),0)&gt;0),"",","),IF(IFERROR(FIND("素-",第五週!$AG$35),0)&gt;0,"",第五週!$AG$35),IF(OR(第五週!$AG$36=0,IFERROR(FIND("素-",第五週!$AG$36),0)&gt;0),"",","),IF(IFERROR(FIND("素-",第五週!$AG$36),0)&gt;0,"",第五週!$AG$36),IF(OR(第五週!$AG$37=0,IFERROR(FIND("素-",第五週!$AG$37),0)&gt;0),"",","),IF(IFERROR(FIND("素-",第五週!$AG$37),0)&gt;0,"",第五週!$AG$37),IF(OR(第五週!$AG$38=0,IFERROR(FIND("素-",第五週!$AG$38),0)&gt;0),"",","),IF(IFERROR(FIND("素-",第五週!$AG$38),0)&gt;0,"",第五週!$AG$38),IF(OR(第五週!$AG$39=0,IFERROR(FIND("素-",第五週!$AG$39),0)&gt;0),"",","),IF(IFERROR(FIND("素-",第五週!$AG$39),0)&gt;0,"",第五週!$AG$39),IF(OR(第五週!$AG$40=0,IFERROR(FIND("素-",第五週!$AG$40),0)&gt;0),"",","),IF(IFERROR(FIND("素-",第五週!$AG$40),0)&gt;0,"",第五週!$AG$40),IF(OR(第五週!$AG$41=0,IFERROR(FIND("素-",第五週!$AG$41),0)&gt;0),"",","),IF(IFERROR(FIND("素-",第五週!$AG$41),0)&gt;0,"",第五週!$AG$41),IF(OR(第五週!$AG$42=0,IFERROR(FIND("素-",第五週!$AG$42),0)&gt;0),"",","),IF(IFERROR(FIND("素-",第五週!$AG$42),0)&gt;0,"",第五週!$AG$42))</f>
        <v/>
      </c>
      <c r="E73" s="124" t="str">
        <f>_xlfn.CONCAT(IF(IFERROR(FIND("素-",第五週!$AG$94),0)&gt;0,"",第五週!$AG$94),IF(OR(第五週!$AG$95=0,IFERROR(FIND("素-",第五週!$AG$95),0)&gt;0),"",","),IF(IFERROR(FIND("素-",第五週!$AG$95),0)&gt;0,"",第五週!$AG$95),IF(OR(第五週!$AG$96=0,IFERROR(FIND("素-",第五週!$AG$96),0)&gt;0),"",","),IF(IFERROR(FIND("素-",第五週!$AG$96),0)&gt;0,"",第五週!$AG$96),IF(OR(第五週!$AG$97=0,IFERROR(FIND("素-",第五週!$AG$97),0)&gt;0),"",","),IF(IFERROR(FIND("素-",第五週!$AG$97),0)&gt;0,"",第五週!$AG$97),IF(OR(第五週!$AG$98=0,IFERROR(FIND("素-",第五週!$AG$98),0)&gt;0),"",","),IF(IFERROR(FIND("素-",第五週!$AG$98),0)&gt;0,"",第五週!$AG$98),IF(OR(第五週!$AG$99=0,IFERROR(FIND("素-",第五週!$AG$99),0)&gt;0),"",","),IF(IFERROR(FIND("素-",第五週!$AG$99),0)&gt;0,"",第五週!$AG$99),IF(OR(第五週!$AG$100=0,IFERROR(FIND("素-",第五週!$AG$100),0)&gt;0),"",","),IF(IFERROR(FIND("素-",第五週!$AG$100),0)&gt;0,"",第五週!$AG$100))</f>
        <v/>
      </c>
      <c r="F73" s="628"/>
      <c r="G73" s="124" t="str">
        <f>_xlfn.CONCAT(IF(IFERROR(FIND("素-",第五週!$AG$199),0)&gt;0,"",第五週!$AG$199),IF(OR(第五週!$AG$200=0,IFERROR(FIND("素-",第五週!$AG$200),0)&gt;0),"",","),IF(IFERROR(FIND("素-",第五週!$AG$200),0)&gt;0,"",第五週!$AG$200),IF(OR(第五週!$AG$201=0,IFERROR(FIND("素-",第五週!$AG$201),0)&gt;0),"",","),IF(IFERROR(FIND("素-",第五週!$AG$201),0)&gt;0,"",第五週!$AG$201),IF(OR(第五週!$AG$202=0,IFERROR(FIND("素-",第五週!$AG$202),0)&gt;0),"",","),IF(IFERROR(FIND("素-",第五週!$AG$202),0)&gt;0,"",第五週!$AG$202),IF(OR(第五週!$AG$203=0,IFERROR(FIND("素-",第五週!$AG$203),0)&gt;0),"",","),IF(IFERROR(FIND("素-",第五週!$AG$203),0)&gt;0,"",第五週!$AG$203),IF(OR(第五週!$AG$204=0,IFERROR(FIND("素-",第五週!$AG$204),0)&gt;0),"",","),IF(IFERROR(FIND("素-",第五週!$AG$204),0)&gt;0,"",第五週!$AG$204),IF(OR(第五週!$AG$205=0,IFERROR(FIND("素-",第五週!$AG$205),0)&gt;0),"",","),IF(IFERROR(FIND("素-",第五週!$AG$205),0)&gt;0,"",第五週!$AG$205),IF(OR(第五週!$AG$206=0,IFERROR(FIND("素-",第五週!$AG$206),0)&gt;0),"",","),IF(IFERROR(FIND("素-",第五週!$AG$206),0)&gt;0,"",第五週!$AG$206))</f>
        <v/>
      </c>
      <c r="H73" s="626"/>
      <c r="I73" s="626"/>
      <c r="J73" s="662"/>
      <c r="K73" s="662"/>
      <c r="L73" s="662"/>
      <c r="M73" s="662"/>
      <c r="N73" s="662"/>
      <c r="O73" s="662"/>
      <c r="P73" s="664"/>
    </row>
    <row r="74" spans="1:16" ht="50.1" hidden="1" customHeight="1">
      <c r="A74" s="665"/>
      <c r="B74" s="667" t="s">
        <v>28</v>
      </c>
      <c r="C74" s="625"/>
      <c r="D74" s="126"/>
      <c r="E74" s="126"/>
      <c r="F74" s="627"/>
      <c r="G74" s="126"/>
      <c r="H74" s="625"/>
      <c r="I74" s="625"/>
      <c r="J74" s="671"/>
      <c r="K74" s="671"/>
      <c r="L74" s="671"/>
      <c r="M74" s="671"/>
      <c r="N74" s="671"/>
      <c r="O74" s="671"/>
      <c r="P74" s="663">
        <f>IFERROR(J74*70+K74*75+L74*25+M74*45+N74*60+O74*150,"")</f>
        <v>0</v>
      </c>
    </row>
    <row r="75" spans="1:16" s="117" customFormat="1" ht="25.15" hidden="1" customHeight="1">
      <c r="A75" s="666"/>
      <c r="B75" s="668"/>
      <c r="C75" s="626"/>
      <c r="D75" s="124"/>
      <c r="E75" s="124"/>
      <c r="F75" s="628"/>
      <c r="G75" s="124"/>
      <c r="H75" s="626"/>
      <c r="I75" s="626"/>
      <c r="J75" s="672"/>
      <c r="K75" s="672"/>
      <c r="L75" s="672"/>
      <c r="M75" s="672"/>
      <c r="N75" s="672"/>
      <c r="O75" s="672"/>
      <c r="P75" s="664"/>
    </row>
    <row r="76" spans="1:16" ht="50.1" hidden="1" customHeight="1">
      <c r="A76" s="621">
        <f>IF(第六週!$G$2=0,"",第六週!$G$2)</f>
        <v>45733</v>
      </c>
      <c r="B76" s="623" t="s">
        <v>12</v>
      </c>
      <c r="C76" s="639" t="str">
        <f>IF(第六週!$G$4=0,"",第六週!$G$4)</f>
        <v/>
      </c>
      <c r="D76" s="126" t="str">
        <f>IF(第六週!$G$34=0,"",第六週!$G$34)</f>
        <v/>
      </c>
      <c r="E76" s="126" t="str">
        <f>IF(第六週!$G$94=0,"",第六週!$G$94)</f>
        <v/>
      </c>
      <c r="F76" s="627" t="str">
        <f>IF(第六週!$G$184=0,"",第六週!$G$184)</f>
        <v/>
      </c>
      <c r="G76" s="126" t="str">
        <f>IF(第六週!$G$199=0,"",第六週!$G$199)</f>
        <v/>
      </c>
      <c r="H76" s="639" t="str">
        <f>IF(第六週!$G$214=0,"",第六週!$G$214)&amp;+IF(第六週!$G$235=0,"","+")&amp;+IF(第六週!$G$235=0,"",第六週!$G$235)</f>
        <v/>
      </c>
      <c r="I76" s="639" t="str">
        <f>IF(第六週!$G$230=0,"",第六週!$G$230)</f>
        <v/>
      </c>
      <c r="J76" s="631">
        <f>IF(第六週!$BE$1=0,0,第六週!$BE$1)</f>
        <v>0</v>
      </c>
      <c r="K76" s="631">
        <f>IF(第六週!$BF$1=0,0,第六週!$BF$1)</f>
        <v>0</v>
      </c>
      <c r="L76" s="631">
        <f>IF(第六週!$BG$1=0,0,第六週!$BG$1)</f>
        <v>0</v>
      </c>
      <c r="M76" s="631">
        <f>IFERROR(IF(L76="","",2.3+IF(第六週!$BH$1=0,0,第六週!$BH$1)),"")</f>
        <v>2.2999999999999998</v>
      </c>
      <c r="N76" s="631">
        <f>IF(第六週!$BI$1=0,0,第六週!$BI$1)</f>
        <v>0</v>
      </c>
      <c r="O76" s="631">
        <f>IF(第六週!$BJ$1=0,0,第六週!$BJ$1)</f>
        <v>0</v>
      </c>
      <c r="P76" s="637">
        <f>IFERROR(J76*70+K76*75+L76*25+M76*45+N76*60+O76*150,"")</f>
        <v>103.49999999999999</v>
      </c>
    </row>
    <row r="77" spans="1:16" s="129" customFormat="1" ht="30" hidden="1" customHeight="1" thickBot="1">
      <c r="A77" s="643"/>
      <c r="B77" s="644"/>
      <c r="C77" s="645"/>
      <c r="D77" s="186" t="str">
        <f>_xlfn.CONCAT(IF(IFERROR(FIND("素-",第六週!$H$34),0)&gt;0,"",第六週!$H$34),IF(OR(第六週!$H$35=0,IFERROR(FIND("素-",第六週!$H$35),0)&gt;0),"",","),IF(IFERROR(FIND("素-",第六週!$H$35),0)&gt;0,"",第六週!$H$35),IF(OR(第六週!$H$36=0,IFERROR(FIND("素-",第六週!$H$36),0)&gt;0),"",","),IF(IFERROR(FIND("素-",第六週!$H$36),0)&gt;0,"",第六週!$H$36),IF(OR(第六週!$H$37=0,IFERROR(FIND("素-",第六週!$H$37),0)&gt;0),"",","),IF(IFERROR(FIND("素-",第六週!$H$37),0)&gt;0,"",第六週!$H$37),IF(OR(第六週!$H$38=0,IFERROR(FIND("素-",第六週!$H$38),0)&gt;0),"",","),IF(IFERROR(FIND("素-",第六週!$H$38),0)&gt;0,"",第六週!$H$38),IF(OR(第六週!$H$39=0,IFERROR(FIND("素-",第六週!$H$39),0)&gt;0),"",","),IF(IFERROR(FIND("素-",第六週!$H$39),0)&gt;0,"",第六週!$H$39),IF(OR(第六週!$H$40=0,IFERROR(FIND("素-",第六週!$H$40),0)&gt;0),"",","),IF(IFERROR(FIND("素-",第六週!$H$40),0)&gt;0,"",第六週!$H$40),IF(OR(第六週!$H$41=0,IFERROR(FIND("素-",第六週!$H$41),0)&gt;0),"",","),IF(IFERROR(FIND("素-",第六週!$H$41),0)&gt;0,"",第六週!$H$41),IF(OR(第六週!$H$42=0,IFERROR(FIND("素-",第六週!$H$42),0)&gt;0),"",","),IF(IFERROR(FIND("素-",第六週!$H$42),0)&gt;0,"",第六週!$H$42))</f>
        <v/>
      </c>
      <c r="E77" s="186" t="str">
        <f>_xlfn.CONCAT(IF(IFERROR(FIND("素-",第六週!$H$94),0)&gt;0,"",第六週!$H$94),IF(OR(第六週!$H$95=0,IFERROR(FIND("素-",第六週!$H$95),0)&gt;0),"",","),IF(IFERROR(FIND("素-",第六週!$H$95),0)&gt;0,"",第六週!$H$95),IF(OR(第六週!$H$96=0,IFERROR(FIND("素-",第六週!$H$96),0)&gt;0),"",","),IF(IFERROR(FIND("素-",第六週!$H$96),0)&gt;0,"",第六週!$H$96),IF(OR(第六週!$H$97=0,IFERROR(FIND("素-",第六週!$H$97),0)&gt;0),"",","),IF(IFERROR(FIND("素-",第六週!$H$97),0)&gt;0,"",第六週!$H$97),IF(OR(第六週!$H$98=0,IFERROR(FIND("素-",第六週!$H$98),0)&gt;0),"",","),IF(IFERROR(FIND("素-",第六週!$H$98),0)&gt;0,"",第六週!$H$98),IF(OR(第六週!$H$99=0,IFERROR(FIND("素-",第六週!$H$99),0)&gt;0),"",","),IF(IFERROR(FIND("素-",第六週!$H$99),0)&gt;0,"",第六週!$H$99),IF(OR(第六週!$H$100=0,IFERROR(FIND("素-",第六週!$H$100),0)&gt;0),"",","),IF(IFERROR(FIND("素-",第六週!$H$100),0)&gt;0,"",第六週!$H$100))</f>
        <v/>
      </c>
      <c r="F77" s="646"/>
      <c r="G77" s="186" t="str">
        <f>_xlfn.CONCAT(IF(IFERROR(FIND("素-",第六週!$H$199),0)&gt;0,"",第六週!$H$199),IF(OR(第六週!$H$200=0,IFERROR(FIND("素-",第六週!$H$200),0)&gt;0),"",","),IF(IFERROR(FIND("素-",第六週!$H$200),0)&gt;0,"",第六週!$H$200),IF(OR(第六週!$H$201=0,IFERROR(FIND("素-",第六週!$H$201),0)&gt;0),"",","),IF(IFERROR(FIND("素-",第六週!$H$201),0)&gt;0,"",第六週!$H$201),IF(OR(第六週!$H$202=0,IFERROR(FIND("素-",第六週!$H$202),0)&gt;0),"",","),IF(IFERROR(FIND("素-",第六週!$H$202),0)&gt;0,"",第六週!$H$202),IF(OR(第六週!$H$203=0,IFERROR(FIND("素-",第六週!$H$203),0)&gt;0),"",","),IF(IFERROR(FIND("素-",第六週!$H$203),0)&gt;0,"",第六週!$H$203),IF(OR(第六週!$H$204=0,IFERROR(FIND("素-",第六週!$H$204),0)&gt;0),"",","),IF(IFERROR(FIND("素-",第六週!$H$204),0)&gt;0,"",第六週!$H$204),IF(OR(第六週!$H$205=0,IFERROR(FIND("素-",第六週!$H$205),0)&gt;0),"",","),IF(IFERROR(FIND("素-",第六週!$H$205),0)&gt;0,"",第六週!$H$205),IF(OR(第六週!$H$206=0,IFERROR(FIND("素-",第六週!$H$206),0)&gt;0),"",","),IF(IFERROR(FIND("素-",第六週!$H$206),0)&gt;0,"",第六週!$H$206))</f>
        <v/>
      </c>
      <c r="H77" s="645"/>
      <c r="I77" s="645"/>
      <c r="J77" s="641"/>
      <c r="K77" s="641"/>
      <c r="L77" s="641"/>
      <c r="M77" s="641"/>
      <c r="N77" s="641"/>
      <c r="O77" s="641"/>
      <c r="P77" s="642"/>
    </row>
    <row r="78" spans="1:16" s="484" customFormat="1" ht="32.25" customHeight="1">
      <c r="A78" s="493" t="s">
        <v>193</v>
      </c>
      <c r="B78" s="481"/>
      <c r="C78" s="481"/>
      <c r="D78" s="481"/>
      <c r="E78" s="493" t="s">
        <v>191</v>
      </c>
      <c r="F78" s="481"/>
      <c r="G78" s="481"/>
      <c r="H78" s="481"/>
      <c r="I78" s="481"/>
      <c r="J78" s="481" t="s">
        <v>192</v>
      </c>
      <c r="K78" s="481"/>
      <c r="L78" s="482"/>
      <c r="M78" s="482"/>
      <c r="N78" s="482"/>
      <c r="O78" s="482"/>
      <c r="P78" s="483"/>
    </row>
    <row r="79" spans="1:16" ht="36.6" customHeight="1">
      <c r="A79" s="669" t="s">
        <v>194</v>
      </c>
      <c r="B79" s="670"/>
      <c r="C79" s="670"/>
      <c r="D79" s="670"/>
      <c r="E79" s="670"/>
      <c r="F79" s="670"/>
      <c r="G79" s="670"/>
      <c r="H79" s="670"/>
      <c r="I79" s="670"/>
      <c r="J79" s="670"/>
      <c r="K79" s="670"/>
      <c r="L79" s="670"/>
      <c r="M79" s="670"/>
      <c r="N79" s="670"/>
      <c r="O79" s="670"/>
      <c r="P79" s="114"/>
    </row>
    <row r="80" spans="1:16">
      <c r="I80" s="125"/>
    </row>
    <row r="81" hidden="1"/>
  </sheetData>
  <mergeCells count="471">
    <mergeCell ref="A3:P3"/>
    <mergeCell ref="A4:P4"/>
    <mergeCell ref="A6:A7"/>
    <mergeCell ref="B6:B7"/>
    <mergeCell ref="C6:C7"/>
    <mergeCell ref="F6:F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8:A9"/>
    <mergeCell ref="B8:B9"/>
    <mergeCell ref="C8:C9"/>
    <mergeCell ref="F8:F9"/>
    <mergeCell ref="H8:H9"/>
    <mergeCell ref="O8:O9"/>
    <mergeCell ref="P8:P9"/>
    <mergeCell ref="A10:A11"/>
    <mergeCell ref="B10:B11"/>
    <mergeCell ref="C10:C11"/>
    <mergeCell ref="F10:F11"/>
    <mergeCell ref="H10:H11"/>
    <mergeCell ref="I10:I11"/>
    <mergeCell ref="J10:J11"/>
    <mergeCell ref="K10:K11"/>
    <mergeCell ref="I8:I9"/>
    <mergeCell ref="J8:J9"/>
    <mergeCell ref="K8:K9"/>
    <mergeCell ref="L8:L9"/>
    <mergeCell ref="M8:M9"/>
    <mergeCell ref="N8:N9"/>
    <mergeCell ref="L10:L11"/>
    <mergeCell ref="M10:M11"/>
    <mergeCell ref="N10:N11"/>
    <mergeCell ref="J14:J15"/>
    <mergeCell ref="K14:K15"/>
    <mergeCell ref="I12:I13"/>
    <mergeCell ref="J12:J13"/>
    <mergeCell ref="K12:K13"/>
    <mergeCell ref="O10:O11"/>
    <mergeCell ref="P10:P11"/>
    <mergeCell ref="A12:A13"/>
    <mergeCell ref="B12:B13"/>
    <mergeCell ref="C12:C13"/>
    <mergeCell ref="F12:F13"/>
    <mergeCell ref="H12:H13"/>
    <mergeCell ref="O12:O13"/>
    <mergeCell ref="P12:P13"/>
    <mergeCell ref="L12:L13"/>
    <mergeCell ref="M12:M13"/>
    <mergeCell ref="N12:N13"/>
    <mergeCell ref="I16:I17"/>
    <mergeCell ref="J16:J17"/>
    <mergeCell ref="K16:K17"/>
    <mergeCell ref="L14:L15"/>
    <mergeCell ref="M14:M15"/>
    <mergeCell ref="N14:N15"/>
    <mergeCell ref="O14:O15"/>
    <mergeCell ref="P14:P15"/>
    <mergeCell ref="A16:A17"/>
    <mergeCell ref="B16:B17"/>
    <mergeCell ref="C16:C17"/>
    <mergeCell ref="F16:F17"/>
    <mergeCell ref="H16:H17"/>
    <mergeCell ref="O16:O17"/>
    <mergeCell ref="P16:P17"/>
    <mergeCell ref="L16:L17"/>
    <mergeCell ref="M16:M17"/>
    <mergeCell ref="N16:N17"/>
    <mergeCell ref="A14:A15"/>
    <mergeCell ref="B14:B15"/>
    <mergeCell ref="C14:C15"/>
    <mergeCell ref="F14:F15"/>
    <mergeCell ref="H14:H15"/>
    <mergeCell ref="I14:I15"/>
    <mergeCell ref="P18:P19"/>
    <mergeCell ref="A20:A21"/>
    <mergeCell ref="B20:B21"/>
    <mergeCell ref="C20:C21"/>
    <mergeCell ref="F20:F21"/>
    <mergeCell ref="H20:H21"/>
    <mergeCell ref="O20:O21"/>
    <mergeCell ref="P20:P21"/>
    <mergeCell ref="L20:L21"/>
    <mergeCell ref="M20:M21"/>
    <mergeCell ref="N20:N21"/>
    <mergeCell ref="A18:A19"/>
    <mergeCell ref="B18:B19"/>
    <mergeCell ref="C18:C19"/>
    <mergeCell ref="F18:F19"/>
    <mergeCell ref="H18:H19"/>
    <mergeCell ref="I18:I19"/>
    <mergeCell ref="J18:J19"/>
    <mergeCell ref="K18:K19"/>
    <mergeCell ref="J22:J23"/>
    <mergeCell ref="K22:K23"/>
    <mergeCell ref="I20:I21"/>
    <mergeCell ref="J20:J21"/>
    <mergeCell ref="K20:K21"/>
    <mergeCell ref="L18:L19"/>
    <mergeCell ref="M18:M19"/>
    <mergeCell ref="N18:N19"/>
    <mergeCell ref="O18:O19"/>
    <mergeCell ref="I24:I25"/>
    <mergeCell ref="J24:J25"/>
    <mergeCell ref="K24:K25"/>
    <mergeCell ref="L22:L23"/>
    <mergeCell ref="M22:M23"/>
    <mergeCell ref="N22:N23"/>
    <mergeCell ref="O22:O23"/>
    <mergeCell ref="P22:P23"/>
    <mergeCell ref="A24:A25"/>
    <mergeCell ref="B24:B25"/>
    <mergeCell ref="C24:C25"/>
    <mergeCell ref="F24:F25"/>
    <mergeCell ref="H24:H25"/>
    <mergeCell ref="O24:O25"/>
    <mergeCell ref="P24:P25"/>
    <mergeCell ref="L24:L25"/>
    <mergeCell ref="M24:M25"/>
    <mergeCell ref="N24:N25"/>
    <mergeCell ref="A22:A23"/>
    <mergeCell ref="B22:B23"/>
    <mergeCell ref="C22:C23"/>
    <mergeCell ref="F22:F23"/>
    <mergeCell ref="H22:H23"/>
    <mergeCell ref="I22:I23"/>
    <mergeCell ref="P26:P27"/>
    <mergeCell ref="A28:A29"/>
    <mergeCell ref="B28:B29"/>
    <mergeCell ref="C28:C29"/>
    <mergeCell ref="F28:F29"/>
    <mergeCell ref="H28:H29"/>
    <mergeCell ref="O28:O29"/>
    <mergeCell ref="P28:P29"/>
    <mergeCell ref="L28:L29"/>
    <mergeCell ref="M28:M29"/>
    <mergeCell ref="N28:N29"/>
    <mergeCell ref="A26:A27"/>
    <mergeCell ref="B26:B27"/>
    <mergeCell ref="C26:C27"/>
    <mergeCell ref="F26:F27"/>
    <mergeCell ref="H26:H27"/>
    <mergeCell ref="I26:I27"/>
    <mergeCell ref="J26:J27"/>
    <mergeCell ref="K26:K27"/>
    <mergeCell ref="J30:J31"/>
    <mergeCell ref="K30:K31"/>
    <mergeCell ref="I28:I29"/>
    <mergeCell ref="J28:J29"/>
    <mergeCell ref="K28:K29"/>
    <mergeCell ref="L26:L27"/>
    <mergeCell ref="M26:M27"/>
    <mergeCell ref="N26:N27"/>
    <mergeCell ref="O26:O27"/>
    <mergeCell ref="I32:I33"/>
    <mergeCell ref="J32:J33"/>
    <mergeCell ref="K32:K33"/>
    <mergeCell ref="L30:L31"/>
    <mergeCell ref="M30:M31"/>
    <mergeCell ref="N30:N31"/>
    <mergeCell ref="O30:O31"/>
    <mergeCell ref="P30:P31"/>
    <mergeCell ref="A32:A33"/>
    <mergeCell ref="B32:B33"/>
    <mergeCell ref="C32:C33"/>
    <mergeCell ref="F32:F33"/>
    <mergeCell ref="H32:H33"/>
    <mergeCell ref="O32:O33"/>
    <mergeCell ref="P32:P33"/>
    <mergeCell ref="L32:L33"/>
    <mergeCell ref="M32:M33"/>
    <mergeCell ref="N32:N33"/>
    <mergeCell ref="A30:A31"/>
    <mergeCell ref="B30:B31"/>
    <mergeCell ref="C30:C31"/>
    <mergeCell ref="F30:F31"/>
    <mergeCell ref="H30:H31"/>
    <mergeCell ref="I30:I31"/>
    <mergeCell ref="P34:P35"/>
    <mergeCell ref="A36:A37"/>
    <mergeCell ref="B36:B37"/>
    <mergeCell ref="C36:C37"/>
    <mergeCell ref="F36:F37"/>
    <mergeCell ref="H36:H37"/>
    <mergeCell ref="O36:O37"/>
    <mergeCell ref="P36:P37"/>
    <mergeCell ref="L36:L37"/>
    <mergeCell ref="M36:M37"/>
    <mergeCell ref="N36:N37"/>
    <mergeCell ref="A34:A35"/>
    <mergeCell ref="B34:B35"/>
    <mergeCell ref="C34:C35"/>
    <mergeCell ref="F34:F35"/>
    <mergeCell ref="H34:H35"/>
    <mergeCell ref="I34:I35"/>
    <mergeCell ref="J34:J35"/>
    <mergeCell ref="K34:K35"/>
    <mergeCell ref="J38:J39"/>
    <mergeCell ref="K38:K39"/>
    <mergeCell ref="I36:I37"/>
    <mergeCell ref="J36:J37"/>
    <mergeCell ref="K36:K37"/>
    <mergeCell ref="L34:L35"/>
    <mergeCell ref="M34:M35"/>
    <mergeCell ref="N34:N35"/>
    <mergeCell ref="O34:O35"/>
    <mergeCell ref="I40:I41"/>
    <mergeCell ref="J40:J41"/>
    <mergeCell ref="K40:K41"/>
    <mergeCell ref="L38:L39"/>
    <mergeCell ref="M38:M39"/>
    <mergeCell ref="N38:N39"/>
    <mergeCell ref="O38:O39"/>
    <mergeCell ref="P38:P39"/>
    <mergeCell ref="A40:A41"/>
    <mergeCell ref="B40:B41"/>
    <mergeCell ref="C40:C41"/>
    <mergeCell ref="F40:F41"/>
    <mergeCell ref="H40:H41"/>
    <mergeCell ref="O40:O41"/>
    <mergeCell ref="P40:P41"/>
    <mergeCell ref="L40:L41"/>
    <mergeCell ref="M40:M41"/>
    <mergeCell ref="N40:N41"/>
    <mergeCell ref="A38:A39"/>
    <mergeCell ref="B38:B39"/>
    <mergeCell ref="C38:C39"/>
    <mergeCell ref="F38:F39"/>
    <mergeCell ref="H38:H39"/>
    <mergeCell ref="I38:I39"/>
    <mergeCell ref="P42:P43"/>
    <mergeCell ref="A44:A45"/>
    <mergeCell ref="B44:B45"/>
    <mergeCell ref="C44:C45"/>
    <mergeCell ref="F44:F45"/>
    <mergeCell ref="H44:H45"/>
    <mergeCell ref="O44:O45"/>
    <mergeCell ref="P44:P45"/>
    <mergeCell ref="L44:L45"/>
    <mergeCell ref="M44:M45"/>
    <mergeCell ref="N44:N45"/>
    <mergeCell ref="A42:A43"/>
    <mergeCell ref="B42:B43"/>
    <mergeCell ref="C42:C43"/>
    <mergeCell ref="F42:F43"/>
    <mergeCell ref="H42:H43"/>
    <mergeCell ref="I42:I43"/>
    <mergeCell ref="J42:J43"/>
    <mergeCell ref="K42:K43"/>
    <mergeCell ref="J46:J47"/>
    <mergeCell ref="K46:K47"/>
    <mergeCell ref="I44:I45"/>
    <mergeCell ref="J44:J45"/>
    <mergeCell ref="K44:K45"/>
    <mergeCell ref="L42:L43"/>
    <mergeCell ref="M42:M43"/>
    <mergeCell ref="N42:N43"/>
    <mergeCell ref="O42:O43"/>
    <mergeCell ref="I48:I49"/>
    <mergeCell ref="J48:J49"/>
    <mergeCell ref="K48:K49"/>
    <mergeCell ref="L46:L47"/>
    <mergeCell ref="M46:M47"/>
    <mergeCell ref="N46:N47"/>
    <mergeCell ref="O46:O47"/>
    <mergeCell ref="P46:P47"/>
    <mergeCell ref="A48:A49"/>
    <mergeCell ref="B48:B49"/>
    <mergeCell ref="C48:C49"/>
    <mergeCell ref="F48:F49"/>
    <mergeCell ref="H48:H49"/>
    <mergeCell ref="O48:O49"/>
    <mergeCell ref="P48:P49"/>
    <mergeCell ref="L48:L49"/>
    <mergeCell ref="M48:M49"/>
    <mergeCell ref="N48:N49"/>
    <mergeCell ref="A46:A47"/>
    <mergeCell ref="B46:B47"/>
    <mergeCell ref="C46:C47"/>
    <mergeCell ref="F46:F47"/>
    <mergeCell ref="H46:H47"/>
    <mergeCell ref="I46:I47"/>
    <mergeCell ref="P50:P51"/>
    <mergeCell ref="A52:A53"/>
    <mergeCell ref="B52:B53"/>
    <mergeCell ref="C52:C53"/>
    <mergeCell ref="F52:F53"/>
    <mergeCell ref="H52:H53"/>
    <mergeCell ref="O52:O53"/>
    <mergeCell ref="P52:P53"/>
    <mergeCell ref="L52:L53"/>
    <mergeCell ref="M52:M53"/>
    <mergeCell ref="N52:N53"/>
    <mergeCell ref="A50:A51"/>
    <mergeCell ref="B50:B51"/>
    <mergeCell ref="C50:C51"/>
    <mergeCell ref="F50:F51"/>
    <mergeCell ref="H50:H51"/>
    <mergeCell ref="I50:I51"/>
    <mergeCell ref="J50:J51"/>
    <mergeCell ref="K50:K51"/>
    <mergeCell ref="J54:J55"/>
    <mergeCell ref="K54:K55"/>
    <mergeCell ref="I52:I53"/>
    <mergeCell ref="J52:J53"/>
    <mergeCell ref="K52:K53"/>
    <mergeCell ref="L50:L51"/>
    <mergeCell ref="M50:M51"/>
    <mergeCell ref="N50:N51"/>
    <mergeCell ref="O50:O51"/>
    <mergeCell ref="I56:I57"/>
    <mergeCell ref="J56:J57"/>
    <mergeCell ref="K56:K57"/>
    <mergeCell ref="L54:L55"/>
    <mergeCell ref="M54:M55"/>
    <mergeCell ref="N54:N55"/>
    <mergeCell ref="O54:O55"/>
    <mergeCell ref="P54:P55"/>
    <mergeCell ref="A56:A57"/>
    <mergeCell ref="B56:B57"/>
    <mergeCell ref="C56:C57"/>
    <mergeCell ref="F56:F57"/>
    <mergeCell ref="H56:H57"/>
    <mergeCell ref="O56:O57"/>
    <mergeCell ref="P56:P57"/>
    <mergeCell ref="L56:L57"/>
    <mergeCell ref="M56:M57"/>
    <mergeCell ref="N56:N57"/>
    <mergeCell ref="A54:A55"/>
    <mergeCell ref="B54:B55"/>
    <mergeCell ref="C54:C55"/>
    <mergeCell ref="F54:F55"/>
    <mergeCell ref="H54:H55"/>
    <mergeCell ref="I54:I55"/>
    <mergeCell ref="P58:P59"/>
    <mergeCell ref="A60:A61"/>
    <mergeCell ref="B60:B61"/>
    <mergeCell ref="C60:C61"/>
    <mergeCell ref="F60:F61"/>
    <mergeCell ref="H60:H61"/>
    <mergeCell ref="O60:O61"/>
    <mergeCell ref="P60:P61"/>
    <mergeCell ref="L60:L61"/>
    <mergeCell ref="M60:M61"/>
    <mergeCell ref="N60:N61"/>
    <mergeCell ref="A58:A59"/>
    <mergeCell ref="B58:B59"/>
    <mergeCell ref="C58:C59"/>
    <mergeCell ref="F58:F59"/>
    <mergeCell ref="H58:H59"/>
    <mergeCell ref="I58:I59"/>
    <mergeCell ref="J58:J59"/>
    <mergeCell ref="K58:K59"/>
    <mergeCell ref="J62:J63"/>
    <mergeCell ref="K62:K63"/>
    <mergeCell ref="I60:I61"/>
    <mergeCell ref="J60:J61"/>
    <mergeCell ref="K60:K61"/>
    <mergeCell ref="L58:L59"/>
    <mergeCell ref="M58:M59"/>
    <mergeCell ref="N58:N59"/>
    <mergeCell ref="O58:O59"/>
    <mergeCell ref="I64:I65"/>
    <mergeCell ref="J64:J65"/>
    <mergeCell ref="K64:K65"/>
    <mergeCell ref="L62:L63"/>
    <mergeCell ref="M62:M63"/>
    <mergeCell ref="N62:N63"/>
    <mergeCell ref="O62:O63"/>
    <mergeCell ref="P62:P63"/>
    <mergeCell ref="A64:A65"/>
    <mergeCell ref="B64:B65"/>
    <mergeCell ref="C64:C65"/>
    <mergeCell ref="F64:F65"/>
    <mergeCell ref="H64:H65"/>
    <mergeCell ref="O64:O65"/>
    <mergeCell ref="P64:P65"/>
    <mergeCell ref="L64:L65"/>
    <mergeCell ref="M64:M65"/>
    <mergeCell ref="N64:N65"/>
    <mergeCell ref="A62:A63"/>
    <mergeCell ref="B62:B63"/>
    <mergeCell ref="C62:C63"/>
    <mergeCell ref="F62:F63"/>
    <mergeCell ref="H62:H63"/>
    <mergeCell ref="I62:I63"/>
    <mergeCell ref="P66:P67"/>
    <mergeCell ref="A68:A69"/>
    <mergeCell ref="B68:B69"/>
    <mergeCell ref="C68:C69"/>
    <mergeCell ref="F68:F69"/>
    <mergeCell ref="H68:H69"/>
    <mergeCell ref="O68:O69"/>
    <mergeCell ref="P68:P69"/>
    <mergeCell ref="L68:L69"/>
    <mergeCell ref="M68:M69"/>
    <mergeCell ref="N68:N69"/>
    <mergeCell ref="A66:A67"/>
    <mergeCell ref="B66:B67"/>
    <mergeCell ref="C66:C67"/>
    <mergeCell ref="F66:F67"/>
    <mergeCell ref="H66:H67"/>
    <mergeCell ref="I66:I67"/>
    <mergeCell ref="J66:J67"/>
    <mergeCell ref="K66:K67"/>
    <mergeCell ref="J70:J71"/>
    <mergeCell ref="K70:K71"/>
    <mergeCell ref="I68:I69"/>
    <mergeCell ref="J68:J69"/>
    <mergeCell ref="K68:K69"/>
    <mergeCell ref="L66:L67"/>
    <mergeCell ref="M66:M67"/>
    <mergeCell ref="N66:N67"/>
    <mergeCell ref="O66:O67"/>
    <mergeCell ref="I72:I73"/>
    <mergeCell ref="J72:J73"/>
    <mergeCell ref="K72:K73"/>
    <mergeCell ref="L70:L71"/>
    <mergeCell ref="M70:M71"/>
    <mergeCell ref="N70:N71"/>
    <mergeCell ref="O70:O71"/>
    <mergeCell ref="P70:P71"/>
    <mergeCell ref="A72:A73"/>
    <mergeCell ref="B72:B73"/>
    <mergeCell ref="C72:C73"/>
    <mergeCell ref="F72:F73"/>
    <mergeCell ref="H72:H73"/>
    <mergeCell ref="O72:O73"/>
    <mergeCell ref="P72:P73"/>
    <mergeCell ref="L72:L73"/>
    <mergeCell ref="M72:M73"/>
    <mergeCell ref="N72:N73"/>
    <mergeCell ref="A70:A71"/>
    <mergeCell ref="B70:B71"/>
    <mergeCell ref="C70:C71"/>
    <mergeCell ref="F70:F71"/>
    <mergeCell ref="H70:H71"/>
    <mergeCell ref="I70:I71"/>
    <mergeCell ref="P74:P75"/>
    <mergeCell ref="A76:A77"/>
    <mergeCell ref="B76:B77"/>
    <mergeCell ref="C76:C77"/>
    <mergeCell ref="F76:F77"/>
    <mergeCell ref="H76:H77"/>
    <mergeCell ref="O76:O77"/>
    <mergeCell ref="P76:P77"/>
    <mergeCell ref="A74:A75"/>
    <mergeCell ref="B74:B75"/>
    <mergeCell ref="C74:C75"/>
    <mergeCell ref="F74:F75"/>
    <mergeCell ref="H74:H75"/>
    <mergeCell ref="I74:I75"/>
    <mergeCell ref="J74:J75"/>
    <mergeCell ref="K74:K75"/>
    <mergeCell ref="A79:O79"/>
    <mergeCell ref="I76:I77"/>
    <mergeCell ref="J76:J77"/>
    <mergeCell ref="K76:K77"/>
    <mergeCell ref="L76:L77"/>
    <mergeCell ref="M76:M77"/>
    <mergeCell ref="N76:N77"/>
    <mergeCell ref="L74:L75"/>
    <mergeCell ref="M74:M75"/>
    <mergeCell ref="N74:N75"/>
    <mergeCell ref="O74:O75"/>
  </mergeCells>
  <phoneticPr fontId="20" type="noConversion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30" firstPageNumber="198" orientation="portrait" useFirstPageNumber="1" r:id="rId1"/>
  <headerFooter>
    <oddFooter>&amp;C&amp;22&amp;P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CO272"/>
  <sheetViews>
    <sheetView showZeros="0" zoomScale="70" zoomScaleNormal="70" workbookViewId="0">
      <pane ySplit="3" topLeftCell="A4" activePane="bottomLeft" state="frozen"/>
      <selection pane="bottomLeft" activeCell="N184" sqref="N184"/>
    </sheetView>
  </sheetViews>
  <sheetFormatPr defaultColWidth="9" defaultRowHeight="16.5"/>
  <cols>
    <col min="1" max="1" width="3.625" style="59" customWidth="1"/>
    <col min="2" max="2" width="5.625" style="59" hidden="1" customWidth="1"/>
    <col min="3" max="6" width="7.625" style="59" hidden="1" customWidth="1"/>
    <col min="7" max="7" width="5.625" style="59" customWidth="1"/>
    <col min="8" max="8" width="14.75" style="59" customWidth="1"/>
    <col min="9" max="11" width="7.625" style="59" customWidth="1"/>
    <col min="12" max="12" width="5.625" style="59" customWidth="1"/>
    <col min="13" max="13" width="14.75" style="59" customWidth="1"/>
    <col min="14" max="14" width="9.25" style="59" customWidth="1"/>
    <col min="15" max="16" width="7.625" style="59" customWidth="1"/>
    <col min="17" max="17" width="5.625" style="59" customWidth="1"/>
    <col min="18" max="18" width="14.75" style="59" customWidth="1"/>
    <col min="19" max="21" width="7.625" style="59" customWidth="1"/>
    <col min="22" max="22" width="5.625" style="59" customWidth="1"/>
    <col min="23" max="23" width="14.75" style="59" customWidth="1"/>
    <col min="24" max="24" width="9.625" style="59" customWidth="1"/>
    <col min="25" max="26" width="7.625" style="59" customWidth="1"/>
    <col min="27" max="27" width="5.625" style="59" customWidth="1"/>
    <col min="28" max="28" width="14.75" style="59" customWidth="1"/>
    <col min="29" max="31" width="7.625" style="59" customWidth="1"/>
    <col min="32" max="32" width="5.625" style="16" hidden="1" customWidth="1"/>
    <col min="33" max="36" width="7.625" style="16" hidden="1" customWidth="1"/>
    <col min="37" max="37" width="8.25" style="16" customWidth="1"/>
    <col min="39" max="39" width="6.25" customWidth="1"/>
    <col min="40" max="40" width="9" customWidth="1"/>
    <col min="42" max="42" width="6.25" customWidth="1"/>
    <col min="45" max="45" width="6.25" customWidth="1"/>
    <col min="47" max="47" width="9" customWidth="1"/>
    <col min="48" max="48" width="6.625" customWidth="1"/>
    <col min="51" max="51" width="6.625" customWidth="1"/>
    <col min="54" max="54" width="6.625" customWidth="1"/>
    <col min="56" max="56" width="10.625" customWidth="1"/>
    <col min="57" max="92" width="4" customWidth="1"/>
    <col min="94" max="16384" width="9" style="16"/>
  </cols>
  <sheetData>
    <row r="1" spans="1:93" s="1" customFormat="1" ht="26.25" customHeight="1" thickBot="1">
      <c r="A1" s="749" t="str">
        <f>"基隆市正濱國小 "&amp;+YEAR(G2)&amp;+" 年 "&amp;+MONTH(G2)&amp;+" 月 "&amp;+"第"&amp;+ROUND(DAY(G2)/7+1,0)&amp;+"週午餐菜單"</f>
        <v>基隆市正濱國小 2025 年 3 月 第1週午餐菜單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  <c r="AA1" s="749"/>
      <c r="AB1" s="749"/>
      <c r="AC1" s="749"/>
      <c r="AD1" s="749"/>
      <c r="AE1" s="749"/>
      <c r="AF1" s="749"/>
      <c r="AG1" s="749"/>
      <c r="AH1" s="749"/>
      <c r="AI1" s="749"/>
      <c r="AJ1" s="749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</row>
    <row r="2" spans="1:93" s="1" customFormat="1" ht="18" customHeight="1">
      <c r="A2" s="744"/>
      <c r="B2" s="726">
        <v>44290</v>
      </c>
      <c r="C2" s="727"/>
      <c r="D2" s="293" t="s">
        <v>80</v>
      </c>
      <c r="E2" s="294"/>
      <c r="F2" s="295" t="s">
        <v>81</v>
      </c>
      <c r="G2" s="726">
        <f>第一週!G2+21</f>
        <v>45719</v>
      </c>
      <c r="H2" s="727"/>
      <c r="I2" s="296" t="s">
        <v>12</v>
      </c>
      <c r="J2" s="297">
        <v>1550</v>
      </c>
      <c r="K2" s="295" t="s">
        <v>81</v>
      </c>
      <c r="L2" s="726">
        <f>DATE(YEAR(G2),MONTH(G2),DAY(G2)+1)</f>
        <v>45720</v>
      </c>
      <c r="M2" s="727"/>
      <c r="N2" s="293" t="s">
        <v>13</v>
      </c>
      <c r="O2" s="297">
        <v>1550</v>
      </c>
      <c r="P2" s="295" t="s">
        <v>81</v>
      </c>
      <c r="Q2" s="726">
        <f>DATE(YEAR(L2),MONTH(L2),DAY(L2)+1)</f>
        <v>45721</v>
      </c>
      <c r="R2" s="727"/>
      <c r="S2" s="293" t="s">
        <v>14</v>
      </c>
      <c r="T2" s="297">
        <v>1550</v>
      </c>
      <c r="U2" s="295" t="s">
        <v>81</v>
      </c>
      <c r="V2" s="726">
        <f>DATE(YEAR(Q2),MONTH(Q2),DAY(Q2)+1)</f>
        <v>45722</v>
      </c>
      <c r="W2" s="727"/>
      <c r="X2" s="293" t="s">
        <v>15</v>
      </c>
      <c r="Y2" s="297">
        <v>1550</v>
      </c>
      <c r="Z2" s="295" t="s">
        <v>81</v>
      </c>
      <c r="AA2" s="726">
        <f>DATE(YEAR(V2),MONTH(V2),DAY(V2)+1)</f>
        <v>45723</v>
      </c>
      <c r="AB2" s="727"/>
      <c r="AC2" s="293" t="s">
        <v>82</v>
      </c>
      <c r="AD2" s="297">
        <v>1550</v>
      </c>
      <c r="AE2" s="295" t="s">
        <v>81</v>
      </c>
      <c r="AF2" s="726"/>
      <c r="AG2" s="727"/>
      <c r="AH2" s="293" t="s">
        <v>83</v>
      </c>
      <c r="AI2" s="294">
        <v>0</v>
      </c>
      <c r="AJ2" s="295" t="s">
        <v>81</v>
      </c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</row>
    <row r="3" spans="1:93" s="1" customFormat="1" ht="18" customHeight="1" thickBot="1">
      <c r="A3" s="745"/>
      <c r="B3" s="298" t="s">
        <v>84</v>
      </c>
      <c r="C3" s="299" t="s">
        <v>85</v>
      </c>
      <c r="D3" s="299" t="s">
        <v>86</v>
      </c>
      <c r="E3" s="300" t="s">
        <v>87</v>
      </c>
      <c r="F3" s="301" t="s">
        <v>88</v>
      </c>
      <c r="G3" s="298" t="s">
        <v>84</v>
      </c>
      <c r="H3" s="302" t="s">
        <v>85</v>
      </c>
      <c r="I3" s="302" t="s">
        <v>86</v>
      </c>
      <c r="J3" s="302" t="s">
        <v>87</v>
      </c>
      <c r="K3" s="303" t="s">
        <v>88</v>
      </c>
      <c r="L3" s="298" t="s">
        <v>84</v>
      </c>
      <c r="M3" s="300" t="s">
        <v>85</v>
      </c>
      <c r="N3" s="300" t="s">
        <v>86</v>
      </c>
      <c r="O3" s="300" t="s">
        <v>87</v>
      </c>
      <c r="P3" s="301" t="s">
        <v>88</v>
      </c>
      <c r="Q3" s="298" t="s">
        <v>84</v>
      </c>
      <c r="R3" s="300" t="s">
        <v>85</v>
      </c>
      <c r="S3" s="300" t="s">
        <v>86</v>
      </c>
      <c r="T3" s="300" t="s">
        <v>87</v>
      </c>
      <c r="U3" s="301" t="s">
        <v>88</v>
      </c>
      <c r="V3" s="298" t="s">
        <v>84</v>
      </c>
      <c r="W3" s="300" t="s">
        <v>85</v>
      </c>
      <c r="X3" s="300" t="s">
        <v>86</v>
      </c>
      <c r="Y3" s="300" t="s">
        <v>87</v>
      </c>
      <c r="Z3" s="301" t="s">
        <v>88</v>
      </c>
      <c r="AA3" s="298" t="s">
        <v>84</v>
      </c>
      <c r="AB3" s="300" t="s">
        <v>85</v>
      </c>
      <c r="AC3" s="300" t="s">
        <v>86</v>
      </c>
      <c r="AD3" s="300" t="s">
        <v>87</v>
      </c>
      <c r="AE3" s="301" t="s">
        <v>88</v>
      </c>
      <c r="AF3" s="298" t="s">
        <v>84</v>
      </c>
      <c r="AG3" s="300" t="s">
        <v>85</v>
      </c>
      <c r="AH3" s="300" t="s">
        <v>86</v>
      </c>
      <c r="AI3" s="300" t="s">
        <v>87</v>
      </c>
      <c r="AJ3" s="301" t="s">
        <v>88</v>
      </c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</row>
    <row r="4" spans="1:93" s="1" customFormat="1" ht="18" customHeight="1">
      <c r="A4" s="742" t="s">
        <v>22</v>
      </c>
      <c r="B4" s="723"/>
      <c r="C4" s="85"/>
      <c r="D4" s="65"/>
      <c r="E4" s="304"/>
      <c r="F4" s="188"/>
      <c r="G4" s="720"/>
      <c r="H4" s="410"/>
      <c r="I4" s="411"/>
      <c r="J4" s="412"/>
      <c r="K4" s="413"/>
      <c r="L4" s="720"/>
      <c r="M4" s="410"/>
      <c r="N4" s="411"/>
      <c r="O4" s="412"/>
      <c r="P4" s="413"/>
      <c r="Q4" s="767"/>
      <c r="R4" s="410"/>
      <c r="S4" s="411"/>
      <c r="T4" s="412"/>
      <c r="U4" s="413"/>
      <c r="V4" s="720"/>
      <c r="W4" s="410"/>
      <c r="X4" s="411"/>
      <c r="Y4" s="412"/>
      <c r="Z4" s="413"/>
      <c r="AA4" s="720"/>
      <c r="AB4" s="410"/>
      <c r="AC4" s="411"/>
      <c r="AD4" s="412"/>
      <c r="AE4" s="413"/>
      <c r="AF4" s="723"/>
      <c r="AG4" s="85"/>
      <c r="AH4" s="65"/>
      <c r="AI4" s="304"/>
      <c r="AJ4" s="188"/>
      <c r="AK4" s="403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</row>
    <row r="5" spans="1:93" s="1" customFormat="1" ht="18" customHeight="1" thickBot="1">
      <c r="A5" s="743"/>
      <c r="B5" s="724"/>
      <c r="C5" s="93"/>
      <c r="D5" s="94"/>
      <c r="E5" s="219"/>
      <c r="F5" s="220"/>
      <c r="G5" s="721"/>
      <c r="H5" s="414"/>
      <c r="I5" s="415"/>
      <c r="J5" s="416"/>
      <c r="K5" s="417"/>
      <c r="L5" s="721"/>
      <c r="M5" s="414"/>
      <c r="N5" s="415"/>
      <c r="O5" s="416"/>
      <c r="P5" s="417"/>
      <c r="Q5" s="768"/>
      <c r="R5" s="414"/>
      <c r="S5" s="415"/>
      <c r="T5" s="416"/>
      <c r="U5" s="417"/>
      <c r="V5" s="721"/>
      <c r="W5" s="414"/>
      <c r="X5" s="415"/>
      <c r="Y5" s="416"/>
      <c r="Z5" s="417"/>
      <c r="AA5" s="721"/>
      <c r="AB5" s="414"/>
      <c r="AC5" s="415"/>
      <c r="AD5" s="416"/>
      <c r="AE5" s="417"/>
      <c r="AF5" s="724"/>
      <c r="AG5" s="93"/>
      <c r="AH5" s="94"/>
      <c r="AI5" s="219"/>
      <c r="AJ5" s="220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</row>
    <row r="6" spans="1:93" s="1" customFormat="1" ht="18" hidden="1" customHeight="1">
      <c r="A6" s="743"/>
      <c r="B6" s="724"/>
      <c r="C6" s="93"/>
      <c r="D6" s="94"/>
      <c r="E6" s="219"/>
      <c r="F6" s="220"/>
      <c r="G6" s="721"/>
      <c r="H6" s="418"/>
      <c r="I6" s="419"/>
      <c r="J6" s="420"/>
      <c r="K6" s="421"/>
      <c r="L6" s="721"/>
      <c r="M6" s="418"/>
      <c r="N6" s="419"/>
      <c r="O6" s="420"/>
      <c r="P6" s="421"/>
      <c r="Q6" s="768"/>
      <c r="R6" s="418"/>
      <c r="S6" s="419"/>
      <c r="T6" s="420"/>
      <c r="U6" s="422"/>
      <c r="V6" s="721"/>
      <c r="W6" s="418"/>
      <c r="X6" s="419"/>
      <c r="Y6" s="420"/>
      <c r="Z6" s="421"/>
      <c r="AA6" s="721"/>
      <c r="AB6" s="418"/>
      <c r="AC6" s="419"/>
      <c r="AD6" s="420"/>
      <c r="AE6" s="421"/>
      <c r="AF6" s="724"/>
      <c r="AG6" s="93"/>
      <c r="AH6" s="94"/>
      <c r="AI6" s="219"/>
      <c r="AJ6" s="220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</row>
    <row r="7" spans="1:93" s="1" customFormat="1" ht="18" hidden="1" customHeight="1">
      <c r="A7" s="743"/>
      <c r="B7" s="724"/>
      <c r="C7" s="93"/>
      <c r="D7" s="94"/>
      <c r="E7" s="219"/>
      <c r="F7" s="220"/>
      <c r="G7" s="721"/>
      <c r="H7" s="418"/>
      <c r="I7" s="419"/>
      <c r="J7" s="420"/>
      <c r="K7" s="421"/>
      <c r="L7" s="721"/>
      <c r="M7" s="418"/>
      <c r="N7" s="419"/>
      <c r="O7" s="420"/>
      <c r="P7" s="421"/>
      <c r="Q7" s="768"/>
      <c r="R7" s="418"/>
      <c r="S7" s="419"/>
      <c r="T7" s="420"/>
      <c r="U7" s="422"/>
      <c r="V7" s="721"/>
      <c r="W7" s="418"/>
      <c r="X7" s="419"/>
      <c r="Y7" s="420"/>
      <c r="Z7" s="421"/>
      <c r="AA7" s="721"/>
      <c r="AB7" s="418"/>
      <c r="AC7" s="419"/>
      <c r="AD7" s="420"/>
      <c r="AE7" s="421"/>
      <c r="AF7" s="724"/>
      <c r="AG7" s="93"/>
      <c r="AH7" s="94"/>
      <c r="AI7" s="219"/>
      <c r="AJ7" s="220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</row>
    <row r="8" spans="1:93" s="1" customFormat="1" ht="18" hidden="1" customHeight="1">
      <c r="A8" s="743"/>
      <c r="B8" s="724"/>
      <c r="C8" s="93"/>
      <c r="D8" s="94"/>
      <c r="E8" s="219"/>
      <c r="F8" s="220"/>
      <c r="G8" s="721"/>
      <c r="H8" s="418"/>
      <c r="I8" s="419"/>
      <c r="J8" s="420"/>
      <c r="K8" s="421"/>
      <c r="L8" s="721"/>
      <c r="M8" s="418"/>
      <c r="N8" s="419"/>
      <c r="O8" s="420"/>
      <c r="P8" s="421"/>
      <c r="Q8" s="768"/>
      <c r="R8" s="418"/>
      <c r="S8" s="419"/>
      <c r="T8" s="420"/>
      <c r="U8" s="422"/>
      <c r="V8" s="721"/>
      <c r="W8" s="418"/>
      <c r="X8" s="419"/>
      <c r="Y8" s="420"/>
      <c r="Z8" s="421"/>
      <c r="AA8" s="721"/>
      <c r="AB8" s="418"/>
      <c r="AC8" s="419"/>
      <c r="AD8" s="420"/>
      <c r="AE8" s="421"/>
      <c r="AF8" s="724"/>
      <c r="AG8" s="93"/>
      <c r="AH8" s="94"/>
      <c r="AI8" s="219"/>
      <c r="AJ8" s="220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</row>
    <row r="9" spans="1:93" s="1" customFormat="1" ht="18" hidden="1" customHeight="1">
      <c r="A9" s="743"/>
      <c r="B9" s="724"/>
      <c r="C9" s="93"/>
      <c r="D9" s="94"/>
      <c r="E9" s="219"/>
      <c r="F9" s="220"/>
      <c r="G9" s="721"/>
      <c r="H9" s="418"/>
      <c r="I9" s="419"/>
      <c r="J9" s="420"/>
      <c r="K9" s="421"/>
      <c r="L9" s="721"/>
      <c r="M9" s="418"/>
      <c r="N9" s="419"/>
      <c r="O9" s="420"/>
      <c r="P9" s="421"/>
      <c r="Q9" s="768"/>
      <c r="R9" s="418"/>
      <c r="S9" s="419"/>
      <c r="T9" s="420"/>
      <c r="U9" s="422"/>
      <c r="V9" s="721"/>
      <c r="W9" s="418"/>
      <c r="X9" s="419"/>
      <c r="Y9" s="420"/>
      <c r="Z9" s="421"/>
      <c r="AA9" s="721"/>
      <c r="AB9" s="418"/>
      <c r="AC9" s="419"/>
      <c r="AD9" s="420"/>
      <c r="AE9" s="421"/>
      <c r="AF9" s="724"/>
      <c r="AG9" s="93"/>
      <c r="AH9" s="94"/>
      <c r="AI9" s="219"/>
      <c r="AJ9" s="220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</row>
    <row r="10" spans="1:93" s="1" customFormat="1" ht="18" hidden="1" customHeight="1">
      <c r="A10" s="743"/>
      <c r="B10" s="724"/>
      <c r="C10" s="93"/>
      <c r="D10" s="94"/>
      <c r="E10" s="219"/>
      <c r="F10" s="220"/>
      <c r="G10" s="721"/>
      <c r="H10" s="418"/>
      <c r="I10" s="419"/>
      <c r="J10" s="420"/>
      <c r="K10" s="421"/>
      <c r="L10" s="721"/>
      <c r="M10" s="418"/>
      <c r="N10" s="419"/>
      <c r="O10" s="420"/>
      <c r="P10" s="421"/>
      <c r="Q10" s="768"/>
      <c r="R10" s="418"/>
      <c r="S10" s="419"/>
      <c r="T10" s="420"/>
      <c r="U10" s="422"/>
      <c r="V10" s="721"/>
      <c r="W10" s="418"/>
      <c r="X10" s="419"/>
      <c r="Y10" s="420"/>
      <c r="Z10" s="421"/>
      <c r="AA10" s="721"/>
      <c r="AB10" s="418"/>
      <c r="AC10" s="419"/>
      <c r="AD10" s="420"/>
      <c r="AE10" s="421"/>
      <c r="AF10" s="724"/>
      <c r="AG10" s="93"/>
      <c r="AH10" s="94"/>
      <c r="AI10" s="219"/>
      <c r="AJ10" s="22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</row>
    <row r="11" spans="1:93" s="1" customFormat="1" ht="18" hidden="1" customHeight="1">
      <c r="A11" s="743"/>
      <c r="B11" s="724"/>
      <c r="C11" s="93"/>
      <c r="D11" s="94"/>
      <c r="E11" s="219"/>
      <c r="F11" s="220"/>
      <c r="G11" s="721"/>
      <c r="H11" s="418"/>
      <c r="I11" s="419"/>
      <c r="J11" s="420"/>
      <c r="K11" s="421"/>
      <c r="L11" s="721"/>
      <c r="M11" s="418"/>
      <c r="N11" s="419"/>
      <c r="O11" s="420"/>
      <c r="P11" s="421"/>
      <c r="Q11" s="768"/>
      <c r="R11" s="418"/>
      <c r="S11" s="419"/>
      <c r="T11" s="420"/>
      <c r="U11" s="422"/>
      <c r="V11" s="721"/>
      <c r="W11" s="418"/>
      <c r="X11" s="419"/>
      <c r="Y11" s="420"/>
      <c r="Z11" s="421"/>
      <c r="AA11" s="721"/>
      <c r="AB11" s="418"/>
      <c r="AC11" s="419"/>
      <c r="AD11" s="420"/>
      <c r="AE11" s="421"/>
      <c r="AF11" s="724"/>
      <c r="AG11" s="93"/>
      <c r="AH11" s="94"/>
      <c r="AI11" s="219"/>
      <c r="AJ11" s="220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</row>
    <row r="12" spans="1:93" s="1" customFormat="1" ht="18" hidden="1" customHeight="1">
      <c r="A12" s="743"/>
      <c r="B12" s="724"/>
      <c r="C12" s="93"/>
      <c r="D12" s="94"/>
      <c r="E12" s="219"/>
      <c r="F12" s="220"/>
      <c r="G12" s="721"/>
      <c r="H12" s="418"/>
      <c r="I12" s="419"/>
      <c r="J12" s="420"/>
      <c r="K12" s="421"/>
      <c r="L12" s="721"/>
      <c r="M12" s="418"/>
      <c r="N12" s="419"/>
      <c r="O12" s="420"/>
      <c r="P12" s="421"/>
      <c r="Q12" s="768"/>
      <c r="R12" s="418"/>
      <c r="S12" s="419"/>
      <c r="T12" s="420"/>
      <c r="U12" s="422"/>
      <c r="V12" s="721"/>
      <c r="W12" s="418"/>
      <c r="X12" s="419"/>
      <c r="Y12" s="420"/>
      <c r="Z12" s="421"/>
      <c r="AA12" s="721"/>
      <c r="AB12" s="418"/>
      <c r="AC12" s="419"/>
      <c r="AD12" s="420"/>
      <c r="AE12" s="421"/>
      <c r="AF12" s="724"/>
      <c r="AG12" s="93"/>
      <c r="AH12" s="94"/>
      <c r="AI12" s="219"/>
      <c r="AJ12" s="220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</row>
    <row r="13" spans="1:93" s="1" customFormat="1" ht="18" hidden="1" customHeight="1">
      <c r="A13" s="743"/>
      <c r="B13" s="724"/>
      <c r="C13" s="93"/>
      <c r="D13" s="94"/>
      <c r="E13" s="219"/>
      <c r="F13" s="220"/>
      <c r="G13" s="721"/>
      <c r="H13" s="418"/>
      <c r="I13" s="419"/>
      <c r="J13" s="420"/>
      <c r="K13" s="421"/>
      <c r="L13" s="721"/>
      <c r="M13" s="418"/>
      <c r="N13" s="419"/>
      <c r="O13" s="420"/>
      <c r="P13" s="421"/>
      <c r="Q13" s="768"/>
      <c r="R13" s="418"/>
      <c r="S13" s="419"/>
      <c r="T13" s="420"/>
      <c r="U13" s="422"/>
      <c r="V13" s="721"/>
      <c r="W13" s="418"/>
      <c r="X13" s="419"/>
      <c r="Y13" s="420"/>
      <c r="Z13" s="421"/>
      <c r="AA13" s="721"/>
      <c r="AB13" s="418"/>
      <c r="AC13" s="419"/>
      <c r="AD13" s="420"/>
      <c r="AE13" s="421"/>
      <c r="AF13" s="724"/>
      <c r="AG13" s="93"/>
      <c r="AH13" s="94"/>
      <c r="AI13" s="219"/>
      <c r="AJ13" s="220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</row>
    <row r="14" spans="1:93" s="1" customFormat="1" ht="18" hidden="1" customHeight="1">
      <c r="A14" s="743"/>
      <c r="B14" s="724"/>
      <c r="C14" s="93"/>
      <c r="D14" s="94"/>
      <c r="E14" s="219"/>
      <c r="F14" s="220"/>
      <c r="G14" s="721"/>
      <c r="H14" s="418"/>
      <c r="I14" s="419"/>
      <c r="J14" s="420"/>
      <c r="K14" s="421"/>
      <c r="L14" s="721"/>
      <c r="M14" s="418"/>
      <c r="N14" s="419"/>
      <c r="O14" s="420"/>
      <c r="P14" s="421"/>
      <c r="Q14" s="768"/>
      <c r="R14" s="418"/>
      <c r="S14" s="419"/>
      <c r="T14" s="420"/>
      <c r="U14" s="422"/>
      <c r="V14" s="721"/>
      <c r="W14" s="418"/>
      <c r="X14" s="419"/>
      <c r="Y14" s="420"/>
      <c r="Z14" s="421"/>
      <c r="AA14" s="721"/>
      <c r="AB14" s="418"/>
      <c r="AC14" s="419"/>
      <c r="AD14" s="420"/>
      <c r="AE14" s="421"/>
      <c r="AF14" s="724"/>
      <c r="AG14" s="93"/>
      <c r="AH14" s="94"/>
      <c r="AI14" s="219"/>
      <c r="AJ14" s="220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93" s="1" customFormat="1" ht="18" hidden="1" customHeight="1">
      <c r="A15" s="743"/>
      <c r="B15" s="724"/>
      <c r="C15" s="93"/>
      <c r="D15" s="94"/>
      <c r="E15" s="219"/>
      <c r="F15" s="220"/>
      <c r="G15" s="721"/>
      <c r="H15" s="418"/>
      <c r="I15" s="419"/>
      <c r="J15" s="420"/>
      <c r="K15" s="421"/>
      <c r="L15" s="721"/>
      <c r="M15" s="418"/>
      <c r="N15" s="419"/>
      <c r="O15" s="420"/>
      <c r="P15" s="421"/>
      <c r="Q15" s="768"/>
      <c r="R15" s="418"/>
      <c r="S15" s="419"/>
      <c r="T15" s="420"/>
      <c r="U15" s="422"/>
      <c r="V15" s="721"/>
      <c r="W15" s="418"/>
      <c r="X15" s="419"/>
      <c r="Y15" s="420"/>
      <c r="Z15" s="421"/>
      <c r="AA15" s="721"/>
      <c r="AB15" s="418"/>
      <c r="AC15" s="419"/>
      <c r="AD15" s="420"/>
      <c r="AE15" s="421"/>
      <c r="AF15" s="724"/>
      <c r="AG15" s="93"/>
      <c r="AH15" s="94"/>
      <c r="AI15" s="219"/>
      <c r="AJ15" s="220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93" s="1" customFormat="1" ht="18" hidden="1" customHeight="1">
      <c r="A16" s="743"/>
      <c r="B16" s="724"/>
      <c r="C16" s="93"/>
      <c r="D16" s="94"/>
      <c r="E16" s="219"/>
      <c r="F16" s="220"/>
      <c r="G16" s="721"/>
      <c r="H16" s="418"/>
      <c r="I16" s="419"/>
      <c r="J16" s="420"/>
      <c r="K16" s="421"/>
      <c r="L16" s="721"/>
      <c r="M16" s="418"/>
      <c r="N16" s="419"/>
      <c r="O16" s="420"/>
      <c r="P16" s="421"/>
      <c r="Q16" s="768"/>
      <c r="R16" s="418"/>
      <c r="S16" s="419"/>
      <c r="T16" s="420"/>
      <c r="U16" s="422"/>
      <c r="V16" s="721"/>
      <c r="W16" s="418"/>
      <c r="X16" s="419"/>
      <c r="Y16" s="420"/>
      <c r="Z16" s="421"/>
      <c r="AA16" s="721"/>
      <c r="AB16" s="418"/>
      <c r="AC16" s="419"/>
      <c r="AD16" s="420"/>
      <c r="AE16" s="421"/>
      <c r="AF16" s="724"/>
      <c r="AG16" s="93"/>
      <c r="AH16" s="94"/>
      <c r="AI16" s="219"/>
      <c r="AJ16" s="220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spans="1:93" s="1" customFormat="1" ht="18" hidden="1" customHeight="1">
      <c r="A17" s="743"/>
      <c r="B17" s="724"/>
      <c r="C17" s="93"/>
      <c r="D17" s="94"/>
      <c r="E17" s="219"/>
      <c r="F17" s="220"/>
      <c r="G17" s="721"/>
      <c r="H17" s="418"/>
      <c r="I17" s="419"/>
      <c r="J17" s="420"/>
      <c r="K17" s="421"/>
      <c r="L17" s="721"/>
      <c r="M17" s="418"/>
      <c r="N17" s="419"/>
      <c r="O17" s="420"/>
      <c r="P17" s="421"/>
      <c r="Q17" s="768"/>
      <c r="R17" s="418"/>
      <c r="S17" s="419"/>
      <c r="T17" s="420"/>
      <c r="U17" s="422"/>
      <c r="V17" s="721"/>
      <c r="W17" s="418"/>
      <c r="X17" s="419"/>
      <c r="Y17" s="420"/>
      <c r="Z17" s="421"/>
      <c r="AA17" s="721"/>
      <c r="AB17" s="418"/>
      <c r="AC17" s="419"/>
      <c r="AD17" s="420"/>
      <c r="AE17" s="421"/>
      <c r="AF17" s="724"/>
      <c r="AG17" s="93"/>
      <c r="AH17" s="94"/>
      <c r="AI17" s="219"/>
      <c r="AJ17" s="220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</row>
    <row r="18" spans="1:93" s="1" customFormat="1" ht="18" hidden="1" customHeight="1" thickBot="1">
      <c r="A18" s="743"/>
      <c r="B18" s="725"/>
      <c r="C18" s="96"/>
      <c r="D18" s="95"/>
      <c r="E18" s="221"/>
      <c r="F18" s="190"/>
      <c r="G18" s="722"/>
      <c r="H18" s="423"/>
      <c r="I18" s="415"/>
      <c r="J18" s="416"/>
      <c r="K18" s="424"/>
      <c r="L18" s="722"/>
      <c r="M18" s="423"/>
      <c r="N18" s="415"/>
      <c r="O18" s="416"/>
      <c r="P18" s="424"/>
      <c r="Q18" s="769"/>
      <c r="R18" s="423"/>
      <c r="S18" s="415"/>
      <c r="T18" s="416"/>
      <c r="U18" s="417"/>
      <c r="V18" s="722"/>
      <c r="W18" s="423"/>
      <c r="X18" s="415"/>
      <c r="Y18" s="416"/>
      <c r="Z18" s="424"/>
      <c r="AA18" s="722"/>
      <c r="AB18" s="423"/>
      <c r="AC18" s="415"/>
      <c r="AD18" s="416"/>
      <c r="AE18" s="424"/>
      <c r="AF18" s="725"/>
      <c r="AG18" s="96"/>
      <c r="AH18" s="95"/>
      <c r="AI18" s="221"/>
      <c r="AJ18" s="190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</row>
    <row r="19" spans="1:93" s="1" customFormat="1" ht="18" hidden="1" customHeight="1">
      <c r="A19" s="731" t="s">
        <v>91</v>
      </c>
      <c r="B19" s="705"/>
      <c r="C19" s="281"/>
      <c r="D19" s="282"/>
      <c r="E19" s="305"/>
      <c r="F19" s="306"/>
      <c r="G19" s="702"/>
      <c r="H19" s="418"/>
      <c r="I19" s="418"/>
      <c r="J19" s="425"/>
      <c r="K19" s="45"/>
      <c r="L19" s="702"/>
      <c r="M19" s="418"/>
      <c r="N19" s="418"/>
      <c r="O19" s="425"/>
      <c r="P19" s="426"/>
      <c r="Q19" s="702"/>
      <c r="R19" s="418"/>
      <c r="S19" s="419"/>
      <c r="T19" s="425"/>
      <c r="U19" s="45"/>
      <c r="V19" s="702"/>
      <c r="W19" s="418"/>
      <c r="X19" s="418"/>
      <c r="Y19" s="425"/>
      <c r="Z19" s="45"/>
      <c r="AA19" s="702"/>
      <c r="AB19" s="418"/>
      <c r="AC19" s="418"/>
      <c r="AD19" s="425"/>
      <c r="AE19" s="45"/>
      <c r="AF19" s="705"/>
      <c r="AG19" s="307"/>
      <c r="AH19" s="279"/>
      <c r="AI19" s="308"/>
      <c r="AJ19" s="306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</row>
    <row r="20" spans="1:93" s="1" customFormat="1" ht="18" hidden="1" customHeight="1">
      <c r="A20" s="732"/>
      <c r="B20" s="706"/>
      <c r="C20" s="283"/>
      <c r="D20" s="69"/>
      <c r="E20" s="309"/>
      <c r="F20" s="217"/>
      <c r="G20" s="703"/>
      <c r="H20" s="418"/>
      <c r="I20" s="418"/>
      <c r="J20" s="425"/>
      <c r="K20" s="49"/>
      <c r="L20" s="703"/>
      <c r="M20" s="418"/>
      <c r="N20" s="418"/>
      <c r="O20" s="425"/>
      <c r="P20" s="53"/>
      <c r="Q20" s="703"/>
      <c r="R20" s="418"/>
      <c r="S20" s="419"/>
      <c r="T20" s="425"/>
      <c r="U20" s="49"/>
      <c r="V20" s="703"/>
      <c r="W20" s="418"/>
      <c r="X20" s="418"/>
      <c r="Y20" s="425"/>
      <c r="Z20" s="49"/>
      <c r="AA20" s="703"/>
      <c r="AB20" s="418"/>
      <c r="AC20" s="418"/>
      <c r="AD20" s="425"/>
      <c r="AE20" s="49"/>
      <c r="AF20" s="706"/>
      <c r="AG20" s="310"/>
      <c r="AH20" s="280"/>
      <c r="AI20" s="311"/>
      <c r="AJ20" s="217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</row>
    <row r="21" spans="1:93" s="1" customFormat="1" ht="18" hidden="1" customHeight="1">
      <c r="A21" s="732"/>
      <c r="B21" s="706"/>
      <c r="C21" s="283"/>
      <c r="D21" s="69"/>
      <c r="E21" s="309"/>
      <c r="F21" s="217"/>
      <c r="G21" s="703"/>
      <c r="H21" s="418"/>
      <c r="I21" s="418"/>
      <c r="J21" s="425"/>
      <c r="K21" s="49"/>
      <c r="L21" s="703"/>
      <c r="M21" s="418"/>
      <c r="N21" s="418"/>
      <c r="O21" s="425"/>
      <c r="P21" s="53"/>
      <c r="Q21" s="703"/>
      <c r="R21" s="418"/>
      <c r="S21" s="419"/>
      <c r="T21" s="425"/>
      <c r="U21" s="49"/>
      <c r="V21" s="703"/>
      <c r="W21" s="418"/>
      <c r="X21" s="418"/>
      <c r="Y21" s="425"/>
      <c r="Z21" s="49"/>
      <c r="AA21" s="703"/>
      <c r="AB21" s="418"/>
      <c r="AC21" s="418"/>
      <c r="AD21" s="425"/>
      <c r="AE21" s="49"/>
      <c r="AF21" s="706"/>
      <c r="AG21" s="310"/>
      <c r="AH21" s="280"/>
      <c r="AI21" s="311"/>
      <c r="AJ21" s="217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</row>
    <row r="22" spans="1:93" s="1" customFormat="1" ht="18" hidden="1" customHeight="1">
      <c r="A22" s="732"/>
      <c r="B22" s="706"/>
      <c r="C22" s="283"/>
      <c r="D22" s="69"/>
      <c r="E22" s="309"/>
      <c r="F22" s="217"/>
      <c r="G22" s="703"/>
      <c r="H22" s="418"/>
      <c r="I22" s="418"/>
      <c r="J22" s="425"/>
      <c r="K22" s="49"/>
      <c r="L22" s="703"/>
      <c r="M22" s="418"/>
      <c r="N22" s="418"/>
      <c r="O22" s="425"/>
      <c r="P22" s="53"/>
      <c r="Q22" s="703"/>
      <c r="R22" s="418"/>
      <c r="S22" s="419"/>
      <c r="T22" s="425"/>
      <c r="U22" s="49"/>
      <c r="V22" s="703"/>
      <c r="W22" s="418"/>
      <c r="X22" s="418"/>
      <c r="Y22" s="425"/>
      <c r="Z22" s="49"/>
      <c r="AA22" s="703"/>
      <c r="AB22" s="418"/>
      <c r="AC22" s="418"/>
      <c r="AD22" s="425"/>
      <c r="AE22" s="49"/>
      <c r="AF22" s="706"/>
      <c r="AG22" s="310"/>
      <c r="AH22" s="280"/>
      <c r="AI22" s="311"/>
      <c r="AJ22" s="217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</row>
    <row r="23" spans="1:93" s="1" customFormat="1" ht="18" hidden="1" customHeight="1">
      <c r="A23" s="732"/>
      <c r="B23" s="706"/>
      <c r="C23" s="283"/>
      <c r="D23" s="69"/>
      <c r="E23" s="309"/>
      <c r="F23" s="217"/>
      <c r="G23" s="703"/>
      <c r="H23" s="418"/>
      <c r="I23" s="418"/>
      <c r="J23" s="425"/>
      <c r="K23" s="49"/>
      <c r="L23" s="703"/>
      <c r="M23" s="418"/>
      <c r="N23" s="418"/>
      <c r="O23" s="425"/>
      <c r="P23" s="53"/>
      <c r="Q23" s="703"/>
      <c r="R23" s="418"/>
      <c r="S23" s="419"/>
      <c r="T23" s="425"/>
      <c r="U23" s="49"/>
      <c r="V23" s="703"/>
      <c r="W23" s="418"/>
      <c r="X23" s="418"/>
      <c r="Y23" s="425"/>
      <c r="Z23" s="49"/>
      <c r="AA23" s="703"/>
      <c r="AB23" s="418"/>
      <c r="AC23" s="418"/>
      <c r="AD23" s="425"/>
      <c r="AE23" s="49"/>
      <c r="AF23" s="706"/>
      <c r="AG23" s="310"/>
      <c r="AH23" s="280"/>
      <c r="AI23" s="311"/>
      <c r="AJ23" s="217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</row>
    <row r="24" spans="1:93" s="1" customFormat="1" ht="18" hidden="1" customHeight="1">
      <c r="A24" s="732"/>
      <c r="B24" s="706"/>
      <c r="C24" s="283"/>
      <c r="D24" s="69"/>
      <c r="E24" s="309"/>
      <c r="F24" s="217"/>
      <c r="G24" s="703"/>
      <c r="H24" s="418"/>
      <c r="I24" s="418"/>
      <c r="J24" s="425"/>
      <c r="K24" s="49"/>
      <c r="L24" s="703"/>
      <c r="M24" s="418"/>
      <c r="N24" s="418"/>
      <c r="O24" s="425"/>
      <c r="P24" s="53"/>
      <c r="Q24" s="703"/>
      <c r="R24" s="418"/>
      <c r="S24" s="419"/>
      <c r="T24" s="425"/>
      <c r="U24" s="49"/>
      <c r="V24" s="703"/>
      <c r="W24" s="418"/>
      <c r="X24" s="418"/>
      <c r="Y24" s="425"/>
      <c r="Z24" s="49"/>
      <c r="AA24" s="703"/>
      <c r="AB24" s="418"/>
      <c r="AC24" s="418"/>
      <c r="AD24" s="425"/>
      <c r="AE24" s="49"/>
      <c r="AF24" s="706"/>
      <c r="AG24" s="310"/>
      <c r="AH24" s="280"/>
      <c r="AI24" s="311"/>
      <c r="AJ24" s="217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</row>
    <row r="25" spans="1:93" s="1" customFormat="1" ht="18" hidden="1" customHeight="1">
      <c r="A25" s="732"/>
      <c r="B25" s="706"/>
      <c r="C25" s="283"/>
      <c r="D25" s="69"/>
      <c r="E25" s="309"/>
      <c r="F25" s="217"/>
      <c r="G25" s="703"/>
      <c r="H25" s="418"/>
      <c r="I25" s="418"/>
      <c r="J25" s="425"/>
      <c r="K25" s="49"/>
      <c r="L25" s="703"/>
      <c r="M25" s="418"/>
      <c r="N25" s="418"/>
      <c r="O25" s="425"/>
      <c r="P25" s="53"/>
      <c r="Q25" s="703"/>
      <c r="R25" s="418"/>
      <c r="S25" s="419"/>
      <c r="T25" s="425"/>
      <c r="U25" s="49"/>
      <c r="V25" s="703"/>
      <c r="W25" s="418"/>
      <c r="X25" s="418"/>
      <c r="Y25" s="425"/>
      <c r="Z25" s="49"/>
      <c r="AA25" s="703"/>
      <c r="AB25" s="418"/>
      <c r="AC25" s="418"/>
      <c r="AD25" s="425"/>
      <c r="AE25" s="49"/>
      <c r="AF25" s="706"/>
      <c r="AG25" s="310"/>
      <c r="AH25" s="280"/>
      <c r="AI25" s="311"/>
      <c r="AJ25" s="217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</row>
    <row r="26" spans="1:93" s="1" customFormat="1" ht="18" hidden="1" customHeight="1">
      <c r="A26" s="732"/>
      <c r="B26" s="706"/>
      <c r="C26" s="283"/>
      <c r="D26" s="69"/>
      <c r="E26" s="309"/>
      <c r="F26" s="217"/>
      <c r="G26" s="703"/>
      <c r="H26" s="418"/>
      <c r="I26" s="418"/>
      <c r="J26" s="425"/>
      <c r="K26" s="49"/>
      <c r="L26" s="703"/>
      <c r="M26" s="418"/>
      <c r="N26" s="418"/>
      <c r="O26" s="425"/>
      <c r="P26" s="53"/>
      <c r="Q26" s="703"/>
      <c r="R26" s="418"/>
      <c r="S26" s="419"/>
      <c r="T26" s="425"/>
      <c r="U26" s="49"/>
      <c r="V26" s="703"/>
      <c r="W26" s="418"/>
      <c r="X26" s="418"/>
      <c r="Y26" s="425"/>
      <c r="Z26" s="49"/>
      <c r="AA26" s="703"/>
      <c r="AB26" s="418"/>
      <c r="AC26" s="418"/>
      <c r="AD26" s="425"/>
      <c r="AE26" s="49"/>
      <c r="AF26" s="706"/>
      <c r="AG26" s="310"/>
      <c r="AH26" s="280"/>
      <c r="AI26" s="311"/>
      <c r="AJ26" s="217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</row>
    <row r="27" spans="1:93" s="1" customFormat="1" ht="18" hidden="1" customHeight="1">
      <c r="A27" s="732"/>
      <c r="B27" s="706"/>
      <c r="C27" s="283"/>
      <c r="D27" s="69"/>
      <c r="E27" s="309"/>
      <c r="F27" s="217"/>
      <c r="G27" s="703"/>
      <c r="H27" s="418"/>
      <c r="I27" s="418"/>
      <c r="J27" s="425"/>
      <c r="K27" s="49"/>
      <c r="L27" s="703"/>
      <c r="M27" s="418"/>
      <c r="N27" s="418"/>
      <c r="O27" s="425"/>
      <c r="P27" s="53"/>
      <c r="Q27" s="703"/>
      <c r="R27" s="418"/>
      <c r="S27" s="419"/>
      <c r="T27" s="425"/>
      <c r="U27" s="49"/>
      <c r="V27" s="703"/>
      <c r="W27" s="418"/>
      <c r="X27" s="418"/>
      <c r="Y27" s="425"/>
      <c r="Z27" s="49"/>
      <c r="AA27" s="703"/>
      <c r="AB27" s="418"/>
      <c r="AC27" s="418"/>
      <c r="AD27" s="425"/>
      <c r="AE27" s="49"/>
      <c r="AF27" s="706"/>
      <c r="AG27" s="310"/>
      <c r="AH27" s="280"/>
      <c r="AI27" s="311"/>
      <c r="AJ27" s="21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</row>
    <row r="28" spans="1:93" s="1" customFormat="1" ht="18" hidden="1" customHeight="1">
      <c r="A28" s="732"/>
      <c r="B28" s="706"/>
      <c r="C28" s="283"/>
      <c r="D28" s="69"/>
      <c r="E28" s="309"/>
      <c r="F28" s="217"/>
      <c r="G28" s="703"/>
      <c r="H28" s="418"/>
      <c r="I28" s="418"/>
      <c r="J28" s="425"/>
      <c r="K28" s="49"/>
      <c r="L28" s="703"/>
      <c r="M28" s="418"/>
      <c r="N28" s="418"/>
      <c r="O28" s="425"/>
      <c r="P28" s="53"/>
      <c r="Q28" s="703"/>
      <c r="R28" s="418"/>
      <c r="S28" s="419"/>
      <c r="T28" s="425"/>
      <c r="U28" s="49"/>
      <c r="V28" s="703"/>
      <c r="W28" s="418"/>
      <c r="X28" s="418"/>
      <c r="Y28" s="425"/>
      <c r="Z28" s="49"/>
      <c r="AA28" s="703"/>
      <c r="AB28" s="418"/>
      <c r="AC28" s="418"/>
      <c r="AD28" s="425"/>
      <c r="AE28" s="49"/>
      <c r="AF28" s="706"/>
      <c r="AG28" s="310"/>
      <c r="AH28" s="280"/>
      <c r="AI28" s="311"/>
      <c r="AJ28" s="217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</row>
    <row r="29" spans="1:93" s="1" customFormat="1" ht="18" hidden="1" customHeight="1">
      <c r="A29" s="732"/>
      <c r="B29" s="706"/>
      <c r="C29" s="283"/>
      <c r="D29" s="69"/>
      <c r="E29" s="309"/>
      <c r="F29" s="217"/>
      <c r="G29" s="703"/>
      <c r="H29" s="418"/>
      <c r="I29" s="418"/>
      <c r="J29" s="425"/>
      <c r="K29" s="49"/>
      <c r="L29" s="703"/>
      <c r="M29" s="418"/>
      <c r="N29" s="418"/>
      <c r="O29" s="425"/>
      <c r="P29" s="53"/>
      <c r="Q29" s="703"/>
      <c r="R29" s="418"/>
      <c r="S29" s="419"/>
      <c r="T29" s="425"/>
      <c r="U29" s="49"/>
      <c r="V29" s="703"/>
      <c r="W29" s="418"/>
      <c r="X29" s="418"/>
      <c r="Y29" s="425"/>
      <c r="Z29" s="49"/>
      <c r="AA29" s="703"/>
      <c r="AB29" s="418"/>
      <c r="AC29" s="418"/>
      <c r="AD29" s="425"/>
      <c r="AE29" s="49"/>
      <c r="AF29" s="706"/>
      <c r="AG29" s="310"/>
      <c r="AH29" s="280"/>
      <c r="AI29" s="311"/>
      <c r="AJ29" s="217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</row>
    <row r="30" spans="1:93" s="1" customFormat="1" ht="18" hidden="1" customHeight="1">
      <c r="A30" s="732"/>
      <c r="B30" s="706"/>
      <c r="C30" s="283"/>
      <c r="D30" s="69"/>
      <c r="E30" s="309"/>
      <c r="F30" s="217"/>
      <c r="G30" s="703"/>
      <c r="H30" s="418"/>
      <c r="I30" s="418"/>
      <c r="J30" s="425"/>
      <c r="K30" s="49"/>
      <c r="L30" s="703"/>
      <c r="M30" s="418"/>
      <c r="N30" s="418"/>
      <c r="O30" s="425"/>
      <c r="P30" s="53"/>
      <c r="Q30" s="703"/>
      <c r="R30" s="418"/>
      <c r="S30" s="419"/>
      <c r="T30" s="425"/>
      <c r="U30" s="49"/>
      <c r="V30" s="703"/>
      <c r="W30" s="418"/>
      <c r="X30" s="418"/>
      <c r="Y30" s="425"/>
      <c r="Z30" s="49"/>
      <c r="AA30" s="703"/>
      <c r="AB30" s="418"/>
      <c r="AC30" s="418"/>
      <c r="AD30" s="425"/>
      <c r="AE30" s="49"/>
      <c r="AF30" s="706"/>
      <c r="AG30" s="310"/>
      <c r="AH30" s="280"/>
      <c r="AI30" s="311"/>
      <c r="AJ30" s="217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</row>
    <row r="31" spans="1:93" s="1" customFormat="1" ht="18" hidden="1" customHeight="1">
      <c r="A31" s="732"/>
      <c r="B31" s="706"/>
      <c r="C31" s="283"/>
      <c r="D31" s="69"/>
      <c r="E31" s="309"/>
      <c r="F31" s="217"/>
      <c r="G31" s="703"/>
      <c r="H31" s="418"/>
      <c r="I31" s="418"/>
      <c r="J31" s="425"/>
      <c r="K31" s="49"/>
      <c r="L31" s="703"/>
      <c r="M31" s="418"/>
      <c r="N31" s="418"/>
      <c r="O31" s="425"/>
      <c r="P31" s="53"/>
      <c r="Q31" s="703"/>
      <c r="R31" s="418"/>
      <c r="S31" s="419"/>
      <c r="T31" s="425"/>
      <c r="U31" s="49"/>
      <c r="V31" s="703"/>
      <c r="W31" s="418"/>
      <c r="X31" s="418"/>
      <c r="Y31" s="425"/>
      <c r="Z31" s="49"/>
      <c r="AA31" s="703"/>
      <c r="AB31" s="418"/>
      <c r="AC31" s="418"/>
      <c r="AD31" s="425"/>
      <c r="AE31" s="49"/>
      <c r="AF31" s="706"/>
      <c r="AG31" s="310"/>
      <c r="AH31" s="280"/>
      <c r="AI31" s="311"/>
      <c r="AJ31" s="217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</row>
    <row r="32" spans="1:93" s="1" customFormat="1" ht="18" hidden="1" customHeight="1">
      <c r="A32" s="732"/>
      <c r="B32" s="706"/>
      <c r="C32" s="283"/>
      <c r="D32" s="69"/>
      <c r="E32" s="309"/>
      <c r="F32" s="217"/>
      <c r="G32" s="703"/>
      <c r="H32" s="418"/>
      <c r="I32" s="418"/>
      <c r="J32" s="425"/>
      <c r="K32" s="49"/>
      <c r="L32" s="703"/>
      <c r="M32" s="418"/>
      <c r="N32" s="418"/>
      <c r="O32" s="425"/>
      <c r="P32" s="53"/>
      <c r="Q32" s="703"/>
      <c r="R32" s="418"/>
      <c r="S32" s="419"/>
      <c r="T32" s="425"/>
      <c r="U32" s="49"/>
      <c r="V32" s="703"/>
      <c r="W32" s="418"/>
      <c r="X32" s="418"/>
      <c r="Y32" s="425"/>
      <c r="Z32" s="49"/>
      <c r="AA32" s="703"/>
      <c r="AB32" s="418"/>
      <c r="AC32" s="418"/>
      <c r="AD32" s="425"/>
      <c r="AE32" s="49"/>
      <c r="AF32" s="706"/>
      <c r="AG32" s="310"/>
      <c r="AH32" s="280"/>
      <c r="AI32" s="311"/>
      <c r="AJ32" s="217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</row>
    <row r="33" spans="1:93" s="1" customFormat="1" ht="18" hidden="1" customHeight="1" thickBot="1">
      <c r="A33" s="733"/>
      <c r="B33" s="707"/>
      <c r="C33" s="284"/>
      <c r="D33" s="71"/>
      <c r="E33" s="312"/>
      <c r="F33" s="218"/>
      <c r="G33" s="704"/>
      <c r="H33" s="418"/>
      <c r="I33" s="418"/>
      <c r="J33" s="425"/>
      <c r="K33" s="52"/>
      <c r="L33" s="704"/>
      <c r="M33" s="418"/>
      <c r="N33" s="418"/>
      <c r="O33" s="425"/>
      <c r="P33" s="53"/>
      <c r="Q33" s="704"/>
      <c r="R33" s="418"/>
      <c r="S33" s="419"/>
      <c r="T33" s="425"/>
      <c r="U33" s="52"/>
      <c r="V33" s="704"/>
      <c r="W33" s="418"/>
      <c r="X33" s="418"/>
      <c r="Y33" s="425"/>
      <c r="Z33" s="52"/>
      <c r="AA33" s="704"/>
      <c r="AB33" s="418"/>
      <c r="AC33" s="418"/>
      <c r="AD33" s="425"/>
      <c r="AE33" s="49"/>
      <c r="AF33" s="707"/>
      <c r="AG33" s="313"/>
      <c r="AH33" s="285"/>
      <c r="AI33" s="314"/>
      <c r="AJ33" s="218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</row>
    <row r="34" spans="1:93" s="1" customFormat="1" ht="18" customHeight="1">
      <c r="A34" s="731" t="s">
        <v>92</v>
      </c>
      <c r="B34" s="705"/>
      <c r="C34" s="281"/>
      <c r="D34" s="282"/>
      <c r="E34" s="305"/>
      <c r="F34" s="306"/>
      <c r="G34" s="728"/>
      <c r="H34" s="410"/>
      <c r="I34" s="411"/>
      <c r="J34" s="412"/>
      <c r="K34" s="413"/>
      <c r="L34" s="728"/>
      <c r="M34" s="410"/>
      <c r="N34" s="411"/>
      <c r="O34" s="412"/>
      <c r="P34" s="413"/>
      <c r="Q34" s="728"/>
      <c r="R34" s="410"/>
      <c r="S34" s="411"/>
      <c r="T34" s="412"/>
      <c r="U34" s="413"/>
      <c r="V34" s="728"/>
      <c r="W34" s="410"/>
      <c r="X34" s="411"/>
      <c r="Y34" s="412"/>
      <c r="Z34" s="427"/>
      <c r="AA34" s="728"/>
      <c r="AB34" s="428"/>
      <c r="AC34" s="168"/>
      <c r="AD34" s="412"/>
      <c r="AE34" s="45"/>
      <c r="AF34" s="705"/>
      <c r="AG34" s="307"/>
      <c r="AH34" s="279"/>
      <c r="AI34" s="308"/>
      <c r="AJ34" s="306"/>
      <c r="AK34" s="191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</row>
    <row r="35" spans="1:93" s="1" customFormat="1" ht="18" customHeight="1">
      <c r="A35" s="732"/>
      <c r="B35" s="706"/>
      <c r="C35" s="283"/>
      <c r="D35" s="69"/>
      <c r="E35" s="309"/>
      <c r="F35" s="217"/>
      <c r="G35" s="729"/>
      <c r="H35" s="429"/>
      <c r="I35" s="419"/>
      <c r="J35" s="425"/>
      <c r="K35" s="49"/>
      <c r="L35" s="729"/>
      <c r="M35" s="122"/>
      <c r="N35" s="131"/>
      <c r="O35" s="425"/>
      <c r="P35" s="49"/>
      <c r="Q35" s="729"/>
      <c r="R35" s="429"/>
      <c r="S35" s="419"/>
      <c r="T35" s="425"/>
      <c r="U35" s="49"/>
      <c r="V35" s="729"/>
      <c r="W35" s="429"/>
      <c r="X35" s="419"/>
      <c r="Y35" s="425"/>
      <c r="Z35" s="49"/>
      <c r="AA35" s="729"/>
      <c r="AB35" s="122"/>
      <c r="AC35" s="131"/>
      <c r="AD35" s="131"/>
      <c r="AE35" s="49"/>
      <c r="AF35" s="706"/>
      <c r="AG35" s="310"/>
      <c r="AH35" s="280"/>
      <c r="AI35" s="311"/>
      <c r="AJ35" s="217"/>
      <c r="AK35" s="192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</row>
    <row r="36" spans="1:93" s="1" customFormat="1" ht="18" customHeight="1">
      <c r="A36" s="732"/>
      <c r="B36" s="706"/>
      <c r="C36" s="283"/>
      <c r="D36" s="69"/>
      <c r="E36" s="309"/>
      <c r="F36" s="217"/>
      <c r="G36" s="729"/>
      <c r="H36" s="429"/>
      <c r="I36" s="419"/>
      <c r="J36" s="425"/>
      <c r="K36" s="49"/>
      <c r="L36" s="729"/>
      <c r="M36" s="122"/>
      <c r="N36" s="131"/>
      <c r="O36" s="425"/>
      <c r="P36" s="49"/>
      <c r="Q36" s="729"/>
      <c r="R36" s="429"/>
      <c r="S36" s="419"/>
      <c r="T36" s="425"/>
      <c r="U36" s="49"/>
      <c r="V36" s="729"/>
      <c r="W36" s="429"/>
      <c r="X36" s="419"/>
      <c r="Y36" s="425"/>
      <c r="Z36" s="49"/>
      <c r="AA36" s="729"/>
      <c r="AB36" s="430"/>
      <c r="AC36" s="431"/>
      <c r="AD36" s="432"/>
      <c r="AE36" s="433"/>
      <c r="AF36" s="706"/>
      <c r="AG36" s="310"/>
      <c r="AH36" s="280"/>
      <c r="AI36" s="311"/>
      <c r="AJ36" s="217"/>
      <c r="AK36" s="191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</row>
    <row r="37" spans="1:93" s="1" customFormat="1" ht="18" customHeight="1">
      <c r="A37" s="732"/>
      <c r="B37" s="706"/>
      <c r="C37" s="283"/>
      <c r="D37" s="69"/>
      <c r="E37" s="309"/>
      <c r="F37" s="217"/>
      <c r="G37" s="729"/>
      <c r="H37" s="429"/>
      <c r="I37" s="419"/>
      <c r="J37" s="425"/>
      <c r="K37" s="434"/>
      <c r="L37" s="729"/>
      <c r="M37" s="122"/>
      <c r="N37" s="131"/>
      <c r="O37" s="425"/>
      <c r="P37" s="49"/>
      <c r="Q37" s="729"/>
      <c r="R37" s="429"/>
      <c r="S37" s="419"/>
      <c r="T37" s="425"/>
      <c r="U37" s="49"/>
      <c r="V37" s="729"/>
      <c r="W37" s="429"/>
      <c r="X37" s="419"/>
      <c r="Y37" s="425"/>
      <c r="Z37" s="434"/>
      <c r="AA37" s="729"/>
      <c r="AB37" s="122"/>
      <c r="AC37" s="131"/>
      <c r="AD37" s="131"/>
      <c r="AE37" s="49"/>
      <c r="AF37" s="706"/>
      <c r="AG37" s="310"/>
      <c r="AH37" s="280"/>
      <c r="AI37" s="311"/>
      <c r="AJ37" s="21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</row>
    <row r="38" spans="1:93" s="1" customFormat="1" ht="18" customHeight="1">
      <c r="A38" s="732"/>
      <c r="B38" s="706"/>
      <c r="C38" s="283"/>
      <c r="D38" s="69"/>
      <c r="E38" s="309"/>
      <c r="F38" s="217"/>
      <c r="G38" s="729"/>
      <c r="H38" s="429"/>
      <c r="I38" s="419"/>
      <c r="J38" s="425"/>
      <c r="K38" s="49"/>
      <c r="L38" s="729"/>
      <c r="M38" s="122"/>
      <c r="N38" s="131"/>
      <c r="O38" s="131"/>
      <c r="P38" s="49"/>
      <c r="Q38" s="729"/>
      <c r="R38" s="429"/>
      <c r="S38" s="419"/>
      <c r="T38" s="425"/>
      <c r="U38" s="49"/>
      <c r="V38" s="729"/>
      <c r="W38" s="429"/>
      <c r="X38" s="419"/>
      <c r="Y38" s="425"/>
      <c r="Z38" s="49"/>
      <c r="AA38" s="729"/>
      <c r="AB38" s="122"/>
      <c r="AC38" s="131"/>
      <c r="AD38" s="131"/>
      <c r="AE38" s="49"/>
      <c r="AF38" s="706"/>
      <c r="AG38" s="310"/>
      <c r="AH38" s="280"/>
      <c r="AI38" s="311"/>
      <c r="AJ38" s="217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</row>
    <row r="39" spans="1:93" s="1" customFormat="1" ht="18" customHeight="1">
      <c r="A39" s="732"/>
      <c r="B39" s="706"/>
      <c r="C39" s="283"/>
      <c r="D39" s="69"/>
      <c r="E39" s="309"/>
      <c r="F39" s="217"/>
      <c r="G39" s="729"/>
      <c r="H39" s="429"/>
      <c r="I39" s="419"/>
      <c r="J39" s="425"/>
      <c r="K39" s="49"/>
      <c r="L39" s="729"/>
      <c r="M39" s="122"/>
      <c r="N39" s="131"/>
      <c r="O39" s="131"/>
      <c r="P39" s="434"/>
      <c r="Q39" s="729"/>
      <c r="R39" s="429"/>
      <c r="S39" s="418"/>
      <c r="T39" s="425"/>
      <c r="U39" s="434"/>
      <c r="V39" s="729"/>
      <c r="W39" s="429"/>
      <c r="X39" s="419"/>
      <c r="Y39" s="425"/>
      <c r="Z39" s="49"/>
      <c r="AA39" s="729"/>
      <c r="AB39" s="429"/>
      <c r="AC39" s="418"/>
      <c r="AD39" s="425"/>
      <c r="AE39" s="49"/>
      <c r="AF39" s="706"/>
      <c r="AG39" s="310"/>
      <c r="AH39" s="280"/>
      <c r="AI39" s="311"/>
      <c r="AJ39" s="217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</row>
    <row r="40" spans="1:93" s="1" customFormat="1" ht="18" customHeight="1">
      <c r="A40" s="732"/>
      <c r="B40" s="706"/>
      <c r="C40" s="283"/>
      <c r="D40" s="69"/>
      <c r="E40" s="309"/>
      <c r="F40" s="217"/>
      <c r="G40" s="729"/>
      <c r="H40" s="429"/>
      <c r="I40" s="419"/>
      <c r="J40" s="425"/>
      <c r="K40" s="49"/>
      <c r="L40" s="729"/>
      <c r="M40" s="122"/>
      <c r="N40" s="419"/>
      <c r="O40" s="131"/>
      <c r="P40" s="49"/>
      <c r="Q40" s="729"/>
      <c r="R40" s="429"/>
      <c r="S40" s="419"/>
      <c r="T40" s="425"/>
      <c r="U40" s="49"/>
      <c r="V40" s="729"/>
      <c r="W40" s="435"/>
      <c r="X40" s="419"/>
      <c r="Y40" s="425"/>
      <c r="Z40" s="49"/>
      <c r="AA40" s="729"/>
      <c r="AB40" s="122"/>
      <c r="AC40" s="131"/>
      <c r="AD40" s="131"/>
      <c r="AE40" s="49"/>
      <c r="AF40" s="706"/>
      <c r="AG40" s="310"/>
      <c r="AH40" s="280"/>
      <c r="AI40" s="311"/>
      <c r="AJ40" s="217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</row>
    <row r="41" spans="1:93" s="1" customFormat="1" ht="18" customHeight="1">
      <c r="A41" s="732"/>
      <c r="B41" s="706"/>
      <c r="C41" s="283"/>
      <c r="D41" s="69"/>
      <c r="E41" s="309"/>
      <c r="F41" s="217"/>
      <c r="G41" s="729"/>
      <c r="H41" s="429"/>
      <c r="I41" s="419"/>
      <c r="J41" s="425"/>
      <c r="K41" s="49"/>
      <c r="L41" s="729"/>
      <c r="M41" s="122"/>
      <c r="N41" s="419"/>
      <c r="O41" s="425"/>
      <c r="P41" s="49"/>
      <c r="Q41" s="729"/>
      <c r="R41" s="429"/>
      <c r="S41" s="418"/>
      <c r="T41" s="425"/>
      <c r="U41" s="49"/>
      <c r="V41" s="729"/>
      <c r="W41" s="429"/>
      <c r="X41" s="419"/>
      <c r="Y41" s="425"/>
      <c r="Z41" s="49"/>
      <c r="AA41" s="729"/>
      <c r="AB41" s="122"/>
      <c r="AC41" s="131"/>
      <c r="AD41" s="131"/>
      <c r="AE41" s="49"/>
      <c r="AF41" s="706"/>
      <c r="AG41" s="310"/>
      <c r="AH41" s="280"/>
      <c r="AI41" s="311"/>
      <c r="AJ41" s="217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</row>
    <row r="42" spans="1:93" s="1" customFormat="1" ht="18" customHeight="1">
      <c r="A42" s="732"/>
      <c r="B42" s="706"/>
      <c r="C42" s="283"/>
      <c r="D42" s="69"/>
      <c r="E42" s="309"/>
      <c r="F42" s="217"/>
      <c r="G42" s="729"/>
      <c r="H42" s="429"/>
      <c r="I42" s="419"/>
      <c r="J42" s="425"/>
      <c r="K42" s="49"/>
      <c r="L42" s="729"/>
      <c r="M42" s="122"/>
      <c r="N42" s="419"/>
      <c r="O42" s="425"/>
      <c r="P42" s="49"/>
      <c r="Q42" s="729"/>
      <c r="R42" s="429"/>
      <c r="S42" s="418"/>
      <c r="T42" s="425"/>
      <c r="U42" s="49"/>
      <c r="V42" s="729"/>
      <c r="W42" s="429"/>
      <c r="X42" s="419"/>
      <c r="Y42" s="425"/>
      <c r="Z42" s="49"/>
      <c r="AA42" s="729"/>
      <c r="AB42" s="122"/>
      <c r="AC42" s="419"/>
      <c r="AD42" s="425"/>
      <c r="AE42" s="49"/>
      <c r="AF42" s="706"/>
      <c r="AG42" s="310"/>
      <c r="AH42" s="280"/>
      <c r="AI42" s="311"/>
      <c r="AJ42" s="217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</row>
    <row r="43" spans="1:93" s="1" customFormat="1" ht="18" customHeight="1">
      <c r="A43" s="732"/>
      <c r="B43" s="706"/>
      <c r="C43" s="283"/>
      <c r="D43" s="69"/>
      <c r="E43" s="309"/>
      <c r="F43" s="217"/>
      <c r="G43" s="729"/>
      <c r="H43" s="418"/>
      <c r="I43" s="419"/>
      <c r="J43" s="425"/>
      <c r="K43" s="49"/>
      <c r="L43" s="729"/>
      <c r="M43" s="436"/>
      <c r="N43" s="419"/>
      <c r="O43" s="425"/>
      <c r="P43" s="49"/>
      <c r="Q43" s="729"/>
      <c r="R43" s="429"/>
      <c r="S43" s="418"/>
      <c r="T43" s="425"/>
      <c r="U43" s="49"/>
      <c r="V43" s="729"/>
      <c r="W43" s="418"/>
      <c r="X43" s="419"/>
      <c r="Y43" s="425"/>
      <c r="Z43" s="49"/>
      <c r="AA43" s="729"/>
      <c r="AB43" s="436"/>
      <c r="AC43" s="419"/>
      <c r="AD43" s="425"/>
      <c r="AE43" s="49"/>
      <c r="AF43" s="706"/>
      <c r="AG43" s="310"/>
      <c r="AH43" s="280"/>
      <c r="AI43" s="311"/>
      <c r="AJ43" s="217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</row>
    <row r="44" spans="1:93" s="1" customFormat="1" ht="18" customHeight="1" thickBot="1">
      <c r="A44" s="732"/>
      <c r="B44" s="706"/>
      <c r="C44" s="283"/>
      <c r="D44" s="69"/>
      <c r="E44" s="309"/>
      <c r="F44" s="217"/>
      <c r="G44" s="729"/>
      <c r="H44" s="418"/>
      <c r="I44" s="419"/>
      <c r="J44" s="425"/>
      <c r="K44" s="49"/>
      <c r="L44" s="729"/>
      <c r="M44" s="437"/>
      <c r="N44" s="419"/>
      <c r="O44" s="425"/>
      <c r="P44" s="49"/>
      <c r="Q44" s="729"/>
      <c r="R44" s="122"/>
      <c r="S44" s="131"/>
      <c r="T44" s="425"/>
      <c r="U44" s="49"/>
      <c r="V44" s="729"/>
      <c r="W44" s="418"/>
      <c r="X44" s="419"/>
      <c r="Y44" s="425"/>
      <c r="Z44" s="49"/>
      <c r="AA44" s="729"/>
      <c r="AB44" s="437"/>
      <c r="AC44" s="419"/>
      <c r="AD44" s="425"/>
      <c r="AE44" s="49"/>
      <c r="AF44" s="706"/>
      <c r="AG44" s="310"/>
      <c r="AH44" s="280"/>
      <c r="AI44" s="311"/>
      <c r="AJ44" s="217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</row>
    <row r="45" spans="1:93" s="1" customFormat="1" ht="18" hidden="1" customHeight="1" thickBot="1">
      <c r="A45" s="732"/>
      <c r="B45" s="706"/>
      <c r="C45" s="283"/>
      <c r="D45" s="69"/>
      <c r="E45" s="309"/>
      <c r="F45" s="217"/>
      <c r="G45" s="729"/>
      <c r="H45" s="418"/>
      <c r="I45" s="419"/>
      <c r="J45" s="425"/>
      <c r="K45" s="49"/>
      <c r="L45" s="729"/>
      <c r="M45" s="414"/>
      <c r="N45" s="415"/>
      <c r="O45" s="438"/>
      <c r="P45" s="52"/>
      <c r="Q45" s="729"/>
      <c r="R45" s="122"/>
      <c r="S45" s="131"/>
      <c r="T45" s="425"/>
      <c r="U45" s="49"/>
      <c r="V45" s="729"/>
      <c r="W45" s="418"/>
      <c r="X45" s="419"/>
      <c r="Y45" s="425"/>
      <c r="Z45" s="49"/>
      <c r="AA45" s="729"/>
      <c r="AB45" s="414"/>
      <c r="AC45" s="415"/>
      <c r="AD45" s="438"/>
      <c r="AE45" s="52"/>
      <c r="AF45" s="706"/>
      <c r="AG45" s="310"/>
      <c r="AH45" s="280"/>
      <c r="AI45" s="311"/>
      <c r="AJ45" s="217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</row>
    <row r="46" spans="1:93" s="1" customFormat="1" ht="18" hidden="1" customHeight="1">
      <c r="A46" s="732"/>
      <c r="B46" s="706"/>
      <c r="C46" s="283"/>
      <c r="D46" s="69"/>
      <c r="E46" s="309"/>
      <c r="F46" s="217"/>
      <c r="G46" s="729"/>
      <c r="H46" s="418"/>
      <c r="I46" s="419"/>
      <c r="J46" s="425"/>
      <c r="K46" s="49"/>
      <c r="L46" s="729"/>
      <c r="M46" s="418"/>
      <c r="N46" s="419"/>
      <c r="O46" s="425"/>
      <c r="P46" s="49"/>
      <c r="Q46" s="729"/>
      <c r="R46" s="418"/>
      <c r="S46" s="419"/>
      <c r="T46" s="425"/>
      <c r="U46" s="49"/>
      <c r="V46" s="729"/>
      <c r="W46" s="418"/>
      <c r="X46" s="419"/>
      <c r="Y46" s="425"/>
      <c r="Z46" s="49"/>
      <c r="AA46" s="729"/>
      <c r="AB46" s="418"/>
      <c r="AC46" s="419"/>
      <c r="AD46" s="425"/>
      <c r="AE46" s="49"/>
      <c r="AF46" s="706"/>
      <c r="AG46" s="310"/>
      <c r="AH46" s="280"/>
      <c r="AI46" s="311"/>
      <c r="AJ46" s="217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</row>
    <row r="47" spans="1:93" s="1" customFormat="1" ht="18" hidden="1" customHeight="1">
      <c r="A47" s="732"/>
      <c r="B47" s="706"/>
      <c r="C47" s="283"/>
      <c r="D47" s="69"/>
      <c r="E47" s="309"/>
      <c r="F47" s="217"/>
      <c r="G47" s="729"/>
      <c r="H47" s="418"/>
      <c r="I47" s="419"/>
      <c r="J47" s="425"/>
      <c r="K47" s="49"/>
      <c r="L47" s="729"/>
      <c r="M47" s="418"/>
      <c r="N47" s="419"/>
      <c r="O47" s="425"/>
      <c r="P47" s="49"/>
      <c r="Q47" s="729"/>
      <c r="R47" s="418"/>
      <c r="S47" s="419"/>
      <c r="T47" s="425"/>
      <c r="U47" s="49"/>
      <c r="V47" s="729"/>
      <c r="W47" s="418"/>
      <c r="X47" s="419"/>
      <c r="Y47" s="425"/>
      <c r="Z47" s="49"/>
      <c r="AA47" s="729"/>
      <c r="AB47" s="418"/>
      <c r="AC47" s="419"/>
      <c r="AD47" s="425"/>
      <c r="AE47" s="49"/>
      <c r="AF47" s="706"/>
      <c r="AG47" s="310"/>
      <c r="AH47" s="280"/>
      <c r="AI47" s="311"/>
      <c r="AJ47" s="21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</row>
    <row r="48" spans="1:93" s="1" customFormat="1" ht="18" hidden="1" customHeight="1">
      <c r="A48" s="733"/>
      <c r="B48" s="707"/>
      <c r="C48" s="284"/>
      <c r="D48" s="71"/>
      <c r="E48" s="312"/>
      <c r="F48" s="218"/>
      <c r="G48" s="730"/>
      <c r="H48" s="418"/>
      <c r="I48" s="419"/>
      <c r="J48" s="425"/>
      <c r="K48" s="52"/>
      <c r="L48" s="730"/>
      <c r="M48" s="418"/>
      <c r="N48" s="419"/>
      <c r="O48" s="425"/>
      <c r="P48" s="52"/>
      <c r="Q48" s="730"/>
      <c r="R48" s="418"/>
      <c r="S48" s="419"/>
      <c r="T48" s="425"/>
      <c r="U48" s="52"/>
      <c r="V48" s="730"/>
      <c r="W48" s="418"/>
      <c r="X48" s="419"/>
      <c r="Y48" s="425"/>
      <c r="Z48" s="52"/>
      <c r="AA48" s="730"/>
      <c r="AB48" s="418"/>
      <c r="AC48" s="419"/>
      <c r="AD48" s="425"/>
      <c r="AE48" s="52"/>
      <c r="AF48" s="707"/>
      <c r="AG48" s="313"/>
      <c r="AH48" s="285"/>
      <c r="AI48" s="314"/>
      <c r="AJ48" s="21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</row>
    <row r="49" spans="1:93" s="1" customFormat="1" ht="18" hidden="1" customHeight="1" thickBot="1">
      <c r="A49" s="731" t="s">
        <v>93</v>
      </c>
      <c r="B49" s="705"/>
      <c r="C49" s="281"/>
      <c r="D49" s="282"/>
      <c r="E49" s="305"/>
      <c r="F49" s="306"/>
      <c r="G49" s="728"/>
      <c r="H49" s="410"/>
      <c r="I49" s="411"/>
      <c r="J49" s="439"/>
      <c r="K49" s="413"/>
      <c r="L49" s="728"/>
      <c r="M49" s="410"/>
      <c r="N49" s="411"/>
      <c r="O49" s="439"/>
      <c r="P49" s="413"/>
      <c r="Q49" s="728"/>
      <c r="R49" s="410"/>
      <c r="S49" s="411"/>
      <c r="T49" s="439"/>
      <c r="U49" s="413"/>
      <c r="V49" s="728"/>
      <c r="W49" s="410"/>
      <c r="X49" s="411"/>
      <c r="Y49" s="439"/>
      <c r="Z49" s="413"/>
      <c r="AA49" s="728"/>
      <c r="AB49" s="410"/>
      <c r="AC49" s="411"/>
      <c r="AD49" s="439"/>
      <c r="AE49" s="413"/>
      <c r="AF49" s="705"/>
      <c r="AG49" s="307"/>
      <c r="AH49" s="279"/>
      <c r="AI49" s="308"/>
      <c r="AJ49" s="306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</row>
    <row r="50" spans="1:93" s="1" customFormat="1" ht="18" hidden="1" customHeight="1">
      <c r="A50" s="732"/>
      <c r="B50" s="706"/>
      <c r="C50" s="283"/>
      <c r="D50" s="69"/>
      <c r="E50" s="309"/>
      <c r="F50" s="217"/>
      <c r="G50" s="729"/>
      <c r="H50" s="429"/>
      <c r="I50" s="419"/>
      <c r="J50" s="425"/>
      <c r="K50" s="49"/>
      <c r="L50" s="729"/>
      <c r="M50" s="429"/>
      <c r="N50" s="419"/>
      <c r="O50" s="425"/>
      <c r="P50" s="49"/>
      <c r="Q50" s="729"/>
      <c r="R50" s="429"/>
      <c r="S50" s="419"/>
      <c r="T50" s="425"/>
      <c r="U50" s="49"/>
      <c r="V50" s="729"/>
      <c r="W50" s="429"/>
      <c r="X50" s="419"/>
      <c r="Y50" s="425"/>
      <c r="Z50" s="49"/>
      <c r="AA50" s="729"/>
      <c r="AB50" s="429"/>
      <c r="AC50" s="419"/>
      <c r="AD50" s="425"/>
      <c r="AE50" s="49"/>
      <c r="AF50" s="706"/>
      <c r="AG50" s="310"/>
      <c r="AH50" s="280"/>
      <c r="AI50" s="311"/>
      <c r="AJ50" s="217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</row>
    <row r="51" spans="1:93" s="1" customFormat="1" ht="18" hidden="1" customHeight="1">
      <c r="A51" s="732"/>
      <c r="B51" s="706"/>
      <c r="C51" s="283"/>
      <c r="D51" s="69"/>
      <c r="E51" s="309"/>
      <c r="F51" s="217"/>
      <c r="G51" s="729"/>
      <c r="H51" s="429"/>
      <c r="I51" s="419"/>
      <c r="J51" s="425"/>
      <c r="K51" s="49"/>
      <c r="L51" s="729"/>
      <c r="M51" s="429"/>
      <c r="N51" s="419"/>
      <c r="O51" s="425"/>
      <c r="P51" s="49"/>
      <c r="Q51" s="729"/>
      <c r="R51" s="429"/>
      <c r="S51" s="419"/>
      <c r="T51" s="425"/>
      <c r="U51" s="49"/>
      <c r="V51" s="729"/>
      <c r="W51" s="429"/>
      <c r="X51" s="419"/>
      <c r="Y51" s="425"/>
      <c r="Z51" s="49"/>
      <c r="AA51" s="729"/>
      <c r="AB51" s="429"/>
      <c r="AC51" s="419"/>
      <c r="AD51" s="425"/>
      <c r="AE51" s="49"/>
      <c r="AF51" s="706"/>
      <c r="AG51" s="310"/>
      <c r="AH51" s="280"/>
      <c r="AI51" s="311"/>
      <c r="AJ51" s="217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</row>
    <row r="52" spans="1:93" s="1" customFormat="1" ht="18" hidden="1" customHeight="1">
      <c r="A52" s="732"/>
      <c r="B52" s="706"/>
      <c r="C52" s="283"/>
      <c r="D52" s="69"/>
      <c r="E52" s="309"/>
      <c r="F52" s="217"/>
      <c r="G52" s="729"/>
      <c r="H52" s="429"/>
      <c r="I52" s="419"/>
      <c r="J52" s="425"/>
      <c r="K52" s="49"/>
      <c r="L52" s="729"/>
      <c r="M52" s="429"/>
      <c r="N52" s="419"/>
      <c r="O52" s="425"/>
      <c r="P52" s="49"/>
      <c r="Q52" s="729"/>
      <c r="R52" s="429"/>
      <c r="S52" s="419"/>
      <c r="T52" s="425"/>
      <c r="U52" s="49"/>
      <c r="V52" s="729"/>
      <c r="W52" s="429"/>
      <c r="X52" s="419"/>
      <c r="Y52" s="425"/>
      <c r="Z52" s="49"/>
      <c r="AA52" s="729"/>
      <c r="AB52" s="429"/>
      <c r="AC52" s="419"/>
      <c r="AD52" s="425"/>
      <c r="AE52" s="49"/>
      <c r="AF52" s="706"/>
      <c r="AG52" s="310"/>
      <c r="AH52" s="280"/>
      <c r="AI52" s="311"/>
      <c r="AJ52" s="217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</row>
    <row r="53" spans="1:93" s="1" customFormat="1" ht="18" hidden="1" customHeight="1">
      <c r="A53" s="732"/>
      <c r="B53" s="706"/>
      <c r="C53" s="283"/>
      <c r="D53" s="69"/>
      <c r="E53" s="309"/>
      <c r="F53" s="217"/>
      <c r="G53" s="729"/>
      <c r="H53" s="429"/>
      <c r="I53" s="419"/>
      <c r="J53" s="425"/>
      <c r="K53" s="49"/>
      <c r="L53" s="729"/>
      <c r="M53" s="429"/>
      <c r="N53" s="419"/>
      <c r="O53" s="425"/>
      <c r="P53" s="49"/>
      <c r="Q53" s="729"/>
      <c r="R53" s="429"/>
      <c r="S53" s="419"/>
      <c r="T53" s="425"/>
      <c r="U53" s="49"/>
      <c r="V53" s="729"/>
      <c r="W53" s="429"/>
      <c r="X53" s="419"/>
      <c r="Y53" s="425"/>
      <c r="Z53" s="49"/>
      <c r="AA53" s="729"/>
      <c r="AB53" s="429"/>
      <c r="AC53" s="419"/>
      <c r="AD53" s="425"/>
      <c r="AE53" s="49"/>
      <c r="AF53" s="706"/>
      <c r="AG53" s="310"/>
      <c r="AH53" s="280"/>
      <c r="AI53" s="311"/>
      <c r="AJ53" s="217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</row>
    <row r="54" spans="1:93" s="1" customFormat="1" ht="18" hidden="1" customHeight="1">
      <c r="A54" s="732"/>
      <c r="B54" s="706"/>
      <c r="C54" s="283"/>
      <c r="D54" s="69"/>
      <c r="E54" s="309"/>
      <c r="F54" s="217"/>
      <c r="G54" s="729"/>
      <c r="H54" s="429"/>
      <c r="I54" s="419"/>
      <c r="J54" s="425"/>
      <c r="K54" s="49"/>
      <c r="L54" s="729"/>
      <c r="M54" s="429"/>
      <c r="N54" s="419"/>
      <c r="O54" s="425"/>
      <c r="P54" s="49"/>
      <c r="Q54" s="729"/>
      <c r="R54" s="429"/>
      <c r="S54" s="419"/>
      <c r="T54" s="425"/>
      <c r="U54" s="49"/>
      <c r="V54" s="729"/>
      <c r="W54" s="429"/>
      <c r="X54" s="419"/>
      <c r="Y54" s="425"/>
      <c r="Z54" s="49"/>
      <c r="AA54" s="729"/>
      <c r="AB54" s="429"/>
      <c r="AC54" s="419"/>
      <c r="AD54" s="425"/>
      <c r="AE54" s="49"/>
      <c r="AF54" s="706"/>
      <c r="AG54" s="310"/>
      <c r="AH54" s="280"/>
      <c r="AI54" s="311"/>
      <c r="AJ54" s="217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</row>
    <row r="55" spans="1:93" s="1" customFormat="1" ht="18" hidden="1" customHeight="1">
      <c r="A55" s="732"/>
      <c r="B55" s="706"/>
      <c r="C55" s="283"/>
      <c r="D55" s="69"/>
      <c r="E55" s="309"/>
      <c r="F55" s="217"/>
      <c r="G55" s="729"/>
      <c r="H55" s="429"/>
      <c r="I55" s="419"/>
      <c r="J55" s="425"/>
      <c r="K55" s="49"/>
      <c r="L55" s="729"/>
      <c r="M55" s="429"/>
      <c r="N55" s="419"/>
      <c r="O55" s="425"/>
      <c r="P55" s="49"/>
      <c r="Q55" s="729"/>
      <c r="R55" s="429"/>
      <c r="S55" s="419"/>
      <c r="T55" s="425"/>
      <c r="U55" s="49"/>
      <c r="V55" s="729"/>
      <c r="W55" s="429"/>
      <c r="X55" s="419"/>
      <c r="Y55" s="425"/>
      <c r="Z55" s="49"/>
      <c r="AA55" s="729"/>
      <c r="AB55" s="429"/>
      <c r="AC55" s="419"/>
      <c r="AD55" s="425"/>
      <c r="AE55" s="49"/>
      <c r="AF55" s="706"/>
      <c r="AG55" s="310"/>
      <c r="AH55" s="280"/>
      <c r="AI55" s="311"/>
      <c r="AJ55" s="217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</row>
    <row r="56" spans="1:93" s="1" customFormat="1" ht="18" hidden="1" customHeight="1">
      <c r="A56" s="732"/>
      <c r="B56" s="706"/>
      <c r="C56" s="283"/>
      <c r="D56" s="69"/>
      <c r="E56" s="309"/>
      <c r="F56" s="217"/>
      <c r="G56" s="729"/>
      <c r="H56" s="429"/>
      <c r="I56" s="419"/>
      <c r="J56" s="425"/>
      <c r="K56" s="49"/>
      <c r="L56" s="729"/>
      <c r="M56" s="429"/>
      <c r="N56" s="419"/>
      <c r="O56" s="425"/>
      <c r="P56" s="49"/>
      <c r="Q56" s="729"/>
      <c r="R56" s="429"/>
      <c r="S56" s="419"/>
      <c r="T56" s="425"/>
      <c r="U56" s="49"/>
      <c r="V56" s="729"/>
      <c r="W56" s="429"/>
      <c r="X56" s="419"/>
      <c r="Y56" s="425"/>
      <c r="Z56" s="49"/>
      <c r="AA56" s="729"/>
      <c r="AB56" s="429"/>
      <c r="AC56" s="419"/>
      <c r="AD56" s="425"/>
      <c r="AE56" s="49"/>
      <c r="AF56" s="706"/>
      <c r="AG56" s="310"/>
      <c r="AH56" s="280"/>
      <c r="AI56" s="311"/>
      <c r="AJ56" s="217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</row>
    <row r="57" spans="1:93" s="1" customFormat="1" ht="18" hidden="1" customHeight="1">
      <c r="A57" s="732"/>
      <c r="B57" s="706"/>
      <c r="C57" s="283"/>
      <c r="D57" s="69"/>
      <c r="E57" s="309"/>
      <c r="F57" s="217"/>
      <c r="G57" s="729"/>
      <c r="H57" s="414"/>
      <c r="I57" s="415"/>
      <c r="J57" s="438"/>
      <c r="K57" s="52"/>
      <c r="L57" s="729"/>
      <c r="M57" s="414"/>
      <c r="N57" s="415"/>
      <c r="O57" s="438"/>
      <c r="P57" s="52"/>
      <c r="Q57" s="729"/>
      <c r="R57" s="414"/>
      <c r="S57" s="415"/>
      <c r="T57" s="438"/>
      <c r="U57" s="52"/>
      <c r="V57" s="729"/>
      <c r="W57" s="414"/>
      <c r="X57" s="415"/>
      <c r="Y57" s="438"/>
      <c r="Z57" s="52"/>
      <c r="AA57" s="729"/>
      <c r="AB57" s="414"/>
      <c r="AC57" s="415"/>
      <c r="AD57" s="438"/>
      <c r="AE57" s="52"/>
      <c r="AF57" s="706"/>
      <c r="AG57" s="310"/>
      <c r="AH57" s="280"/>
      <c r="AI57" s="311"/>
      <c r="AJ57" s="21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</row>
    <row r="58" spans="1:93" s="1" customFormat="1" ht="18" hidden="1" customHeight="1">
      <c r="A58" s="732"/>
      <c r="B58" s="706"/>
      <c r="C58" s="283"/>
      <c r="D58" s="69"/>
      <c r="E58" s="309"/>
      <c r="F58" s="217"/>
      <c r="G58" s="729"/>
      <c r="H58" s="418"/>
      <c r="I58" s="419"/>
      <c r="J58" s="425"/>
      <c r="K58" s="49"/>
      <c r="L58" s="729"/>
      <c r="M58" s="418"/>
      <c r="N58" s="419"/>
      <c r="O58" s="425"/>
      <c r="P58" s="49"/>
      <c r="Q58" s="729"/>
      <c r="R58" s="418"/>
      <c r="S58" s="419"/>
      <c r="T58" s="425"/>
      <c r="U58" s="49"/>
      <c r="V58" s="729"/>
      <c r="W58" s="418"/>
      <c r="X58" s="419"/>
      <c r="Y58" s="425"/>
      <c r="Z58" s="49"/>
      <c r="AA58" s="729"/>
      <c r="AB58" s="418"/>
      <c r="AC58" s="419"/>
      <c r="AD58" s="425"/>
      <c r="AE58" s="49"/>
      <c r="AF58" s="706"/>
      <c r="AG58" s="310"/>
      <c r="AH58" s="280"/>
      <c r="AI58" s="311"/>
      <c r="AJ58" s="217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</row>
    <row r="59" spans="1:93" s="1" customFormat="1" ht="18" hidden="1" customHeight="1">
      <c r="A59" s="732"/>
      <c r="B59" s="706"/>
      <c r="C59" s="283"/>
      <c r="D59" s="69"/>
      <c r="E59" s="309"/>
      <c r="F59" s="217"/>
      <c r="G59" s="729"/>
      <c r="H59" s="418"/>
      <c r="I59" s="419"/>
      <c r="J59" s="425"/>
      <c r="K59" s="49"/>
      <c r="L59" s="729"/>
      <c r="M59" s="418"/>
      <c r="N59" s="419"/>
      <c r="O59" s="425"/>
      <c r="P59" s="49"/>
      <c r="Q59" s="729"/>
      <c r="R59" s="418"/>
      <c r="S59" s="419"/>
      <c r="T59" s="425"/>
      <c r="U59" s="49"/>
      <c r="V59" s="729"/>
      <c r="W59" s="418"/>
      <c r="X59" s="419"/>
      <c r="Y59" s="425"/>
      <c r="Z59" s="49"/>
      <c r="AA59" s="729"/>
      <c r="AB59" s="418"/>
      <c r="AC59" s="419"/>
      <c r="AD59" s="425"/>
      <c r="AE59" s="49"/>
      <c r="AF59" s="706"/>
      <c r="AG59" s="310"/>
      <c r="AH59" s="280"/>
      <c r="AI59" s="311"/>
      <c r="AJ59" s="217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</row>
    <row r="60" spans="1:93" s="1" customFormat="1" ht="18" hidden="1" customHeight="1">
      <c r="A60" s="732"/>
      <c r="B60" s="706"/>
      <c r="C60" s="283"/>
      <c r="D60" s="69"/>
      <c r="E60" s="309"/>
      <c r="F60" s="217"/>
      <c r="G60" s="729"/>
      <c r="H60" s="418"/>
      <c r="I60" s="419"/>
      <c r="J60" s="425"/>
      <c r="K60" s="49"/>
      <c r="L60" s="729"/>
      <c r="M60" s="418"/>
      <c r="N60" s="419"/>
      <c r="O60" s="425"/>
      <c r="P60" s="49"/>
      <c r="Q60" s="729"/>
      <c r="R60" s="418"/>
      <c r="S60" s="419"/>
      <c r="T60" s="425"/>
      <c r="U60" s="49"/>
      <c r="V60" s="729"/>
      <c r="W60" s="418"/>
      <c r="X60" s="419"/>
      <c r="Y60" s="425"/>
      <c r="Z60" s="49"/>
      <c r="AA60" s="729"/>
      <c r="AB60" s="418"/>
      <c r="AC60" s="419"/>
      <c r="AD60" s="425"/>
      <c r="AE60" s="49"/>
      <c r="AF60" s="706"/>
      <c r="AG60" s="310"/>
      <c r="AH60" s="280"/>
      <c r="AI60" s="311"/>
      <c r="AJ60" s="217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</row>
    <row r="61" spans="1:93" s="1" customFormat="1" ht="18" hidden="1" customHeight="1">
      <c r="A61" s="732"/>
      <c r="B61" s="706"/>
      <c r="C61" s="283"/>
      <c r="D61" s="69"/>
      <c r="E61" s="309"/>
      <c r="F61" s="217"/>
      <c r="G61" s="729"/>
      <c r="H61" s="418"/>
      <c r="I61" s="419"/>
      <c r="J61" s="425"/>
      <c r="K61" s="49"/>
      <c r="L61" s="729"/>
      <c r="M61" s="418"/>
      <c r="N61" s="419"/>
      <c r="O61" s="425"/>
      <c r="P61" s="49"/>
      <c r="Q61" s="729"/>
      <c r="R61" s="418"/>
      <c r="S61" s="419"/>
      <c r="T61" s="425"/>
      <c r="U61" s="49"/>
      <c r="V61" s="729"/>
      <c r="W61" s="418"/>
      <c r="X61" s="419"/>
      <c r="Y61" s="425"/>
      <c r="Z61" s="49"/>
      <c r="AA61" s="729"/>
      <c r="AB61" s="418"/>
      <c r="AC61" s="419"/>
      <c r="AD61" s="425"/>
      <c r="AE61" s="49"/>
      <c r="AF61" s="706"/>
      <c r="AG61" s="310"/>
      <c r="AH61" s="280"/>
      <c r="AI61" s="311"/>
      <c r="AJ61" s="217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</row>
    <row r="62" spans="1:93" s="1" customFormat="1" ht="18" hidden="1" customHeight="1">
      <c r="A62" s="732"/>
      <c r="B62" s="706"/>
      <c r="C62" s="283"/>
      <c r="D62" s="69"/>
      <c r="E62" s="309"/>
      <c r="F62" s="217"/>
      <c r="G62" s="729"/>
      <c r="H62" s="418"/>
      <c r="I62" s="419"/>
      <c r="J62" s="425"/>
      <c r="K62" s="49"/>
      <c r="L62" s="729"/>
      <c r="M62" s="418"/>
      <c r="N62" s="419"/>
      <c r="O62" s="425"/>
      <c r="P62" s="49"/>
      <c r="Q62" s="729"/>
      <c r="R62" s="418"/>
      <c r="S62" s="419"/>
      <c r="T62" s="425"/>
      <c r="U62" s="49"/>
      <c r="V62" s="729"/>
      <c r="W62" s="418"/>
      <c r="X62" s="419"/>
      <c r="Y62" s="425"/>
      <c r="Z62" s="49"/>
      <c r="AA62" s="729"/>
      <c r="AB62" s="418"/>
      <c r="AC62" s="419"/>
      <c r="AD62" s="425"/>
      <c r="AE62" s="49"/>
      <c r="AF62" s="706"/>
      <c r="AG62" s="310"/>
      <c r="AH62" s="280"/>
      <c r="AI62" s="311"/>
      <c r="AJ62" s="217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</row>
    <row r="63" spans="1:93" s="1" customFormat="1" ht="18" hidden="1" customHeight="1">
      <c r="A63" s="733"/>
      <c r="B63" s="707"/>
      <c r="C63" s="284"/>
      <c r="D63" s="71"/>
      <c r="E63" s="312"/>
      <c r="F63" s="218"/>
      <c r="G63" s="730"/>
      <c r="H63" s="418"/>
      <c r="I63" s="419"/>
      <c r="J63" s="425"/>
      <c r="K63" s="52"/>
      <c r="L63" s="730"/>
      <c r="M63" s="418"/>
      <c r="N63" s="419"/>
      <c r="O63" s="425"/>
      <c r="P63" s="52"/>
      <c r="Q63" s="730"/>
      <c r="R63" s="418"/>
      <c r="S63" s="419"/>
      <c r="T63" s="425"/>
      <c r="U63" s="52"/>
      <c r="V63" s="730"/>
      <c r="W63" s="418"/>
      <c r="X63" s="419"/>
      <c r="Y63" s="425"/>
      <c r="Z63" s="52"/>
      <c r="AA63" s="730"/>
      <c r="AB63" s="418"/>
      <c r="AC63" s="419"/>
      <c r="AD63" s="425"/>
      <c r="AE63" s="52"/>
      <c r="AF63" s="707"/>
      <c r="AG63" s="313"/>
      <c r="AH63" s="285"/>
      <c r="AI63" s="314"/>
      <c r="AJ63" s="218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</row>
    <row r="64" spans="1:93" s="1" customFormat="1" ht="18" hidden="1" customHeight="1" thickBot="1">
      <c r="A64" s="731" t="s">
        <v>94</v>
      </c>
      <c r="B64" s="705"/>
      <c r="C64" s="281"/>
      <c r="D64" s="282"/>
      <c r="E64" s="305"/>
      <c r="F64" s="306"/>
      <c r="G64" s="702"/>
      <c r="H64" s="418"/>
      <c r="I64" s="418"/>
      <c r="J64" s="425"/>
      <c r="K64" s="45"/>
      <c r="L64" s="702"/>
      <c r="M64" s="418"/>
      <c r="N64" s="418"/>
      <c r="O64" s="425"/>
      <c r="P64" s="45"/>
      <c r="Q64" s="702"/>
      <c r="R64" s="418"/>
      <c r="S64" s="418"/>
      <c r="T64" s="425"/>
      <c r="U64" s="45"/>
      <c r="V64" s="702"/>
      <c r="W64" s="418"/>
      <c r="X64" s="418"/>
      <c r="Y64" s="425"/>
      <c r="Z64" s="45"/>
      <c r="AA64" s="702"/>
      <c r="AB64" s="418"/>
      <c r="AC64" s="418"/>
      <c r="AD64" s="425"/>
      <c r="AE64" s="45"/>
      <c r="AF64" s="705"/>
      <c r="AG64" s="307"/>
      <c r="AH64" s="279"/>
      <c r="AI64" s="308"/>
      <c r="AJ64" s="30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</row>
    <row r="65" spans="1:93" s="1" customFormat="1" ht="18" hidden="1" customHeight="1">
      <c r="A65" s="732"/>
      <c r="B65" s="706"/>
      <c r="C65" s="283"/>
      <c r="D65" s="69"/>
      <c r="E65" s="309"/>
      <c r="F65" s="217"/>
      <c r="G65" s="703"/>
      <c r="H65" s="418"/>
      <c r="I65" s="418"/>
      <c r="J65" s="425"/>
      <c r="K65" s="49"/>
      <c r="L65" s="703"/>
      <c r="M65" s="418"/>
      <c r="N65" s="418"/>
      <c r="O65" s="425"/>
      <c r="P65" s="49"/>
      <c r="Q65" s="703"/>
      <c r="R65" s="418"/>
      <c r="S65" s="418"/>
      <c r="T65" s="425"/>
      <c r="U65" s="49"/>
      <c r="V65" s="703"/>
      <c r="W65" s="418"/>
      <c r="X65" s="418"/>
      <c r="Y65" s="425"/>
      <c r="Z65" s="49"/>
      <c r="AA65" s="703"/>
      <c r="AB65" s="418"/>
      <c r="AC65" s="418"/>
      <c r="AD65" s="425"/>
      <c r="AE65" s="49"/>
      <c r="AF65" s="706"/>
      <c r="AG65" s="310"/>
      <c r="AH65" s="280"/>
      <c r="AI65" s="311"/>
      <c r="AJ65" s="217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</row>
    <row r="66" spans="1:93" s="1" customFormat="1" ht="18" hidden="1" customHeight="1">
      <c r="A66" s="732"/>
      <c r="B66" s="706"/>
      <c r="C66" s="283"/>
      <c r="D66" s="69"/>
      <c r="E66" s="309"/>
      <c r="F66" s="217"/>
      <c r="G66" s="703"/>
      <c r="H66" s="418"/>
      <c r="I66" s="418"/>
      <c r="J66" s="425"/>
      <c r="K66" s="49"/>
      <c r="L66" s="703"/>
      <c r="M66" s="418"/>
      <c r="N66" s="418"/>
      <c r="O66" s="425"/>
      <c r="P66" s="49"/>
      <c r="Q66" s="703"/>
      <c r="R66" s="418"/>
      <c r="S66" s="418"/>
      <c r="T66" s="425"/>
      <c r="U66" s="49"/>
      <c r="V66" s="703"/>
      <c r="W66" s="418"/>
      <c r="X66" s="418"/>
      <c r="Y66" s="425"/>
      <c r="Z66" s="49"/>
      <c r="AA66" s="703"/>
      <c r="AB66" s="418"/>
      <c r="AC66" s="418"/>
      <c r="AD66" s="425"/>
      <c r="AE66" s="49"/>
      <c r="AF66" s="706"/>
      <c r="AG66" s="310"/>
      <c r="AH66" s="280"/>
      <c r="AI66" s="311"/>
      <c r="AJ66" s="217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</row>
    <row r="67" spans="1:93" s="1" customFormat="1" ht="18" hidden="1" customHeight="1">
      <c r="A67" s="732"/>
      <c r="B67" s="706"/>
      <c r="C67" s="283"/>
      <c r="D67" s="69"/>
      <c r="E67" s="309"/>
      <c r="F67" s="217"/>
      <c r="G67" s="703"/>
      <c r="H67" s="418"/>
      <c r="I67" s="418"/>
      <c r="J67" s="425"/>
      <c r="K67" s="49"/>
      <c r="L67" s="703"/>
      <c r="M67" s="418"/>
      <c r="N67" s="418"/>
      <c r="O67" s="425"/>
      <c r="P67" s="49"/>
      <c r="Q67" s="703"/>
      <c r="R67" s="418"/>
      <c r="S67" s="418"/>
      <c r="T67" s="425"/>
      <c r="U67" s="49"/>
      <c r="V67" s="703"/>
      <c r="W67" s="418"/>
      <c r="X67" s="418"/>
      <c r="Y67" s="425"/>
      <c r="Z67" s="49"/>
      <c r="AA67" s="703"/>
      <c r="AB67" s="418"/>
      <c r="AC67" s="418"/>
      <c r="AD67" s="425"/>
      <c r="AE67" s="49"/>
      <c r="AF67" s="706"/>
      <c r="AG67" s="310"/>
      <c r="AH67" s="280"/>
      <c r="AI67" s="311"/>
      <c r="AJ67" s="21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</row>
    <row r="68" spans="1:93" s="1" customFormat="1" ht="18" hidden="1" customHeight="1">
      <c r="A68" s="732"/>
      <c r="B68" s="706"/>
      <c r="C68" s="283"/>
      <c r="D68" s="69"/>
      <c r="E68" s="309"/>
      <c r="F68" s="217"/>
      <c r="G68" s="703"/>
      <c r="H68" s="418"/>
      <c r="I68" s="418"/>
      <c r="J68" s="425"/>
      <c r="K68" s="49"/>
      <c r="L68" s="703"/>
      <c r="M68" s="418"/>
      <c r="N68" s="418"/>
      <c r="O68" s="425"/>
      <c r="P68" s="49"/>
      <c r="Q68" s="703"/>
      <c r="R68" s="418"/>
      <c r="S68" s="418"/>
      <c r="T68" s="425"/>
      <c r="U68" s="49"/>
      <c r="V68" s="703"/>
      <c r="W68" s="418"/>
      <c r="X68" s="418"/>
      <c r="Y68" s="425"/>
      <c r="Z68" s="49"/>
      <c r="AA68" s="703"/>
      <c r="AB68" s="418"/>
      <c r="AC68" s="418"/>
      <c r="AD68" s="425"/>
      <c r="AE68" s="49"/>
      <c r="AF68" s="706"/>
      <c r="AG68" s="310"/>
      <c r="AH68" s="280"/>
      <c r="AI68" s="311"/>
      <c r="AJ68" s="217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</row>
    <row r="69" spans="1:93" s="1" customFormat="1" ht="18" hidden="1" customHeight="1">
      <c r="A69" s="732"/>
      <c r="B69" s="706"/>
      <c r="C69" s="283"/>
      <c r="D69" s="69"/>
      <c r="E69" s="309"/>
      <c r="F69" s="217"/>
      <c r="G69" s="703"/>
      <c r="H69" s="418"/>
      <c r="I69" s="418"/>
      <c r="J69" s="425"/>
      <c r="K69" s="49"/>
      <c r="L69" s="703"/>
      <c r="M69" s="418"/>
      <c r="N69" s="418"/>
      <c r="O69" s="425"/>
      <c r="P69" s="49"/>
      <c r="Q69" s="703"/>
      <c r="R69" s="418"/>
      <c r="S69" s="418"/>
      <c r="T69" s="425"/>
      <c r="U69" s="49"/>
      <c r="V69" s="703"/>
      <c r="W69" s="418"/>
      <c r="X69" s="418"/>
      <c r="Y69" s="425"/>
      <c r="Z69" s="49"/>
      <c r="AA69" s="703"/>
      <c r="AB69" s="418"/>
      <c r="AC69" s="418"/>
      <c r="AD69" s="425"/>
      <c r="AE69" s="49"/>
      <c r="AF69" s="706"/>
      <c r="AG69" s="310"/>
      <c r="AH69" s="280"/>
      <c r="AI69" s="311"/>
      <c r="AJ69" s="217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</row>
    <row r="70" spans="1:93" s="1" customFormat="1" ht="18" hidden="1" customHeight="1">
      <c r="A70" s="732"/>
      <c r="B70" s="706"/>
      <c r="C70" s="283"/>
      <c r="D70" s="69"/>
      <c r="E70" s="309"/>
      <c r="F70" s="217"/>
      <c r="G70" s="703"/>
      <c r="H70" s="418"/>
      <c r="I70" s="418"/>
      <c r="J70" s="425"/>
      <c r="K70" s="49"/>
      <c r="L70" s="703"/>
      <c r="M70" s="418"/>
      <c r="N70" s="418"/>
      <c r="O70" s="425"/>
      <c r="P70" s="49"/>
      <c r="Q70" s="703"/>
      <c r="R70" s="418"/>
      <c r="S70" s="418"/>
      <c r="T70" s="425"/>
      <c r="U70" s="49"/>
      <c r="V70" s="703"/>
      <c r="W70" s="418"/>
      <c r="X70" s="418"/>
      <c r="Y70" s="425"/>
      <c r="Z70" s="49"/>
      <c r="AA70" s="703"/>
      <c r="AB70" s="418"/>
      <c r="AC70" s="418"/>
      <c r="AD70" s="425"/>
      <c r="AE70" s="49"/>
      <c r="AF70" s="706"/>
      <c r="AG70" s="310"/>
      <c r="AH70" s="280"/>
      <c r="AI70" s="311"/>
      <c r="AJ70" s="217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</row>
    <row r="71" spans="1:93" s="1" customFormat="1" ht="18" hidden="1" customHeight="1">
      <c r="A71" s="732"/>
      <c r="B71" s="706"/>
      <c r="C71" s="283"/>
      <c r="D71" s="69"/>
      <c r="E71" s="309"/>
      <c r="F71" s="217"/>
      <c r="G71" s="703"/>
      <c r="H71" s="418"/>
      <c r="I71" s="418"/>
      <c r="J71" s="425"/>
      <c r="K71" s="49"/>
      <c r="L71" s="703"/>
      <c r="M71" s="418"/>
      <c r="N71" s="418"/>
      <c r="O71" s="425"/>
      <c r="P71" s="49"/>
      <c r="Q71" s="703"/>
      <c r="R71" s="418"/>
      <c r="S71" s="418"/>
      <c r="T71" s="425"/>
      <c r="U71" s="49"/>
      <c r="V71" s="703"/>
      <c r="W71" s="418"/>
      <c r="X71" s="418"/>
      <c r="Y71" s="425"/>
      <c r="Z71" s="49"/>
      <c r="AA71" s="703"/>
      <c r="AB71" s="418"/>
      <c r="AC71" s="418"/>
      <c r="AD71" s="425"/>
      <c r="AE71" s="49"/>
      <c r="AF71" s="706"/>
      <c r="AG71" s="310"/>
      <c r="AH71" s="280"/>
      <c r="AI71" s="311"/>
      <c r="AJ71" s="217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</row>
    <row r="72" spans="1:93" s="1" customFormat="1" ht="18" hidden="1" customHeight="1">
      <c r="A72" s="732"/>
      <c r="B72" s="706"/>
      <c r="C72" s="283"/>
      <c r="D72" s="69"/>
      <c r="E72" s="309"/>
      <c r="F72" s="217"/>
      <c r="G72" s="703"/>
      <c r="H72" s="418"/>
      <c r="I72" s="418"/>
      <c r="J72" s="425"/>
      <c r="K72" s="49"/>
      <c r="L72" s="703"/>
      <c r="M72" s="418"/>
      <c r="N72" s="418"/>
      <c r="O72" s="425"/>
      <c r="P72" s="49"/>
      <c r="Q72" s="703"/>
      <c r="R72" s="418"/>
      <c r="S72" s="418"/>
      <c r="T72" s="425"/>
      <c r="U72" s="49"/>
      <c r="V72" s="703"/>
      <c r="W72" s="418"/>
      <c r="X72" s="418"/>
      <c r="Y72" s="425"/>
      <c r="Z72" s="49"/>
      <c r="AA72" s="703"/>
      <c r="AB72" s="418"/>
      <c r="AC72" s="418"/>
      <c r="AD72" s="425"/>
      <c r="AE72" s="49"/>
      <c r="AF72" s="706"/>
      <c r="AG72" s="310"/>
      <c r="AH72" s="280"/>
      <c r="AI72" s="311"/>
      <c r="AJ72" s="217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</row>
    <row r="73" spans="1:93" s="1" customFormat="1" ht="18" hidden="1" customHeight="1">
      <c r="A73" s="732"/>
      <c r="B73" s="706"/>
      <c r="C73" s="283"/>
      <c r="D73" s="69"/>
      <c r="E73" s="309"/>
      <c r="F73" s="217"/>
      <c r="G73" s="703"/>
      <c r="H73" s="418"/>
      <c r="I73" s="418"/>
      <c r="J73" s="425"/>
      <c r="K73" s="49"/>
      <c r="L73" s="703"/>
      <c r="M73" s="418"/>
      <c r="N73" s="418"/>
      <c r="O73" s="425"/>
      <c r="P73" s="49"/>
      <c r="Q73" s="703"/>
      <c r="R73" s="418"/>
      <c r="S73" s="418"/>
      <c r="T73" s="425"/>
      <c r="U73" s="49"/>
      <c r="V73" s="703"/>
      <c r="W73" s="418"/>
      <c r="X73" s="418"/>
      <c r="Y73" s="425"/>
      <c r="Z73" s="49"/>
      <c r="AA73" s="703"/>
      <c r="AB73" s="418"/>
      <c r="AC73" s="418"/>
      <c r="AD73" s="425"/>
      <c r="AE73" s="49"/>
      <c r="AF73" s="706"/>
      <c r="AG73" s="310"/>
      <c r="AH73" s="280"/>
      <c r="AI73" s="311"/>
      <c r="AJ73" s="217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</row>
    <row r="74" spans="1:93" s="1" customFormat="1" ht="18" hidden="1" customHeight="1">
      <c r="A74" s="732"/>
      <c r="B74" s="706"/>
      <c r="C74" s="283"/>
      <c r="D74" s="69"/>
      <c r="E74" s="309"/>
      <c r="F74" s="217"/>
      <c r="G74" s="703"/>
      <c r="H74" s="418"/>
      <c r="I74" s="418"/>
      <c r="J74" s="425"/>
      <c r="K74" s="49"/>
      <c r="L74" s="703"/>
      <c r="M74" s="418"/>
      <c r="N74" s="418"/>
      <c r="O74" s="425"/>
      <c r="P74" s="49"/>
      <c r="Q74" s="703"/>
      <c r="R74" s="418"/>
      <c r="S74" s="418"/>
      <c r="T74" s="425"/>
      <c r="U74" s="49"/>
      <c r="V74" s="703"/>
      <c r="W74" s="418"/>
      <c r="X74" s="418"/>
      <c r="Y74" s="425"/>
      <c r="Z74" s="49"/>
      <c r="AA74" s="703"/>
      <c r="AB74" s="418"/>
      <c r="AC74" s="418"/>
      <c r="AD74" s="425"/>
      <c r="AE74" s="49"/>
      <c r="AF74" s="706"/>
      <c r="AG74" s="310"/>
      <c r="AH74" s="280"/>
      <c r="AI74" s="311"/>
      <c r="AJ74" s="217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</row>
    <row r="75" spans="1:93" s="1" customFormat="1" ht="18" hidden="1" customHeight="1">
      <c r="A75" s="732"/>
      <c r="B75" s="706"/>
      <c r="C75" s="283"/>
      <c r="D75" s="69"/>
      <c r="E75" s="309"/>
      <c r="F75" s="217"/>
      <c r="G75" s="703"/>
      <c r="H75" s="418"/>
      <c r="I75" s="418"/>
      <c r="J75" s="425"/>
      <c r="K75" s="49"/>
      <c r="L75" s="703"/>
      <c r="M75" s="418"/>
      <c r="N75" s="418"/>
      <c r="O75" s="425"/>
      <c r="P75" s="49"/>
      <c r="Q75" s="703"/>
      <c r="R75" s="418"/>
      <c r="S75" s="418"/>
      <c r="T75" s="425"/>
      <c r="U75" s="49"/>
      <c r="V75" s="703"/>
      <c r="W75" s="418"/>
      <c r="X75" s="418"/>
      <c r="Y75" s="425"/>
      <c r="Z75" s="49"/>
      <c r="AA75" s="703"/>
      <c r="AB75" s="418"/>
      <c r="AC75" s="418"/>
      <c r="AD75" s="425"/>
      <c r="AE75" s="49"/>
      <c r="AF75" s="706"/>
      <c r="AG75" s="310"/>
      <c r="AH75" s="280"/>
      <c r="AI75" s="311"/>
      <c r="AJ75" s="217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</row>
    <row r="76" spans="1:93" s="1" customFormat="1" ht="18" hidden="1" customHeight="1">
      <c r="A76" s="732"/>
      <c r="B76" s="706"/>
      <c r="C76" s="283"/>
      <c r="D76" s="69"/>
      <c r="E76" s="309"/>
      <c r="F76" s="217"/>
      <c r="G76" s="703"/>
      <c r="H76" s="418"/>
      <c r="I76" s="418"/>
      <c r="J76" s="425"/>
      <c r="K76" s="49"/>
      <c r="L76" s="703"/>
      <c r="M76" s="418"/>
      <c r="N76" s="418"/>
      <c r="O76" s="425"/>
      <c r="P76" s="49"/>
      <c r="Q76" s="703"/>
      <c r="R76" s="418"/>
      <c r="S76" s="418"/>
      <c r="T76" s="425"/>
      <c r="U76" s="49"/>
      <c r="V76" s="703"/>
      <c r="W76" s="418"/>
      <c r="X76" s="418"/>
      <c r="Y76" s="425"/>
      <c r="Z76" s="49"/>
      <c r="AA76" s="703"/>
      <c r="AB76" s="418"/>
      <c r="AC76" s="418"/>
      <c r="AD76" s="425"/>
      <c r="AE76" s="49"/>
      <c r="AF76" s="706"/>
      <c r="AG76" s="310"/>
      <c r="AH76" s="280"/>
      <c r="AI76" s="311"/>
      <c r="AJ76" s="217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</row>
    <row r="77" spans="1:93" s="1" customFormat="1" ht="18" hidden="1" customHeight="1">
      <c r="A77" s="732"/>
      <c r="B77" s="706"/>
      <c r="C77" s="283"/>
      <c r="D77" s="69"/>
      <c r="E77" s="309"/>
      <c r="F77" s="217"/>
      <c r="G77" s="703"/>
      <c r="H77" s="418"/>
      <c r="I77" s="418"/>
      <c r="J77" s="425"/>
      <c r="K77" s="49"/>
      <c r="L77" s="703"/>
      <c r="M77" s="418"/>
      <c r="N77" s="418"/>
      <c r="O77" s="425"/>
      <c r="P77" s="49"/>
      <c r="Q77" s="703"/>
      <c r="R77" s="418"/>
      <c r="S77" s="418"/>
      <c r="T77" s="425"/>
      <c r="U77" s="49"/>
      <c r="V77" s="703"/>
      <c r="W77" s="418"/>
      <c r="X77" s="418"/>
      <c r="Y77" s="425"/>
      <c r="Z77" s="49"/>
      <c r="AA77" s="703"/>
      <c r="AB77" s="418"/>
      <c r="AC77" s="418"/>
      <c r="AD77" s="425"/>
      <c r="AE77" s="49"/>
      <c r="AF77" s="706"/>
      <c r="AG77" s="310"/>
      <c r="AH77" s="280"/>
      <c r="AI77" s="311"/>
      <c r="AJ77" s="21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</row>
    <row r="78" spans="1:93" s="1" customFormat="1" ht="18" hidden="1" customHeight="1">
      <c r="A78" s="733"/>
      <c r="B78" s="707"/>
      <c r="C78" s="284"/>
      <c r="D78" s="71"/>
      <c r="E78" s="312"/>
      <c r="F78" s="218"/>
      <c r="G78" s="704"/>
      <c r="H78" s="418"/>
      <c r="I78" s="418"/>
      <c r="J78" s="425"/>
      <c r="K78" s="52"/>
      <c r="L78" s="704"/>
      <c r="M78" s="418"/>
      <c r="N78" s="418"/>
      <c r="O78" s="425"/>
      <c r="P78" s="52"/>
      <c r="Q78" s="704"/>
      <c r="R78" s="418"/>
      <c r="S78" s="418"/>
      <c r="T78" s="425"/>
      <c r="U78" s="52"/>
      <c r="V78" s="704"/>
      <c r="W78" s="418"/>
      <c r="X78" s="418"/>
      <c r="Y78" s="425"/>
      <c r="Z78" s="52"/>
      <c r="AA78" s="704"/>
      <c r="AB78" s="418"/>
      <c r="AC78" s="418"/>
      <c r="AD78" s="425"/>
      <c r="AE78" s="52"/>
      <c r="AF78" s="707"/>
      <c r="AG78" s="313"/>
      <c r="AH78" s="285"/>
      <c r="AI78" s="314"/>
      <c r="AJ78" s="21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</row>
    <row r="79" spans="1:93" s="1" customFormat="1" ht="18" hidden="1" customHeight="1" thickBot="1">
      <c r="A79" s="731" t="s">
        <v>95</v>
      </c>
      <c r="B79" s="705"/>
      <c r="C79" s="281"/>
      <c r="D79" s="282"/>
      <c r="E79" s="305"/>
      <c r="F79" s="306"/>
      <c r="G79" s="702"/>
      <c r="H79" s="418"/>
      <c r="I79" s="418"/>
      <c r="J79" s="425"/>
      <c r="K79" s="45"/>
      <c r="L79" s="702"/>
      <c r="M79" s="418"/>
      <c r="N79" s="418"/>
      <c r="O79" s="425"/>
      <c r="P79" s="45"/>
      <c r="Q79" s="702"/>
      <c r="R79" s="418"/>
      <c r="S79" s="418"/>
      <c r="T79" s="425"/>
      <c r="U79" s="45"/>
      <c r="V79" s="702"/>
      <c r="W79" s="418"/>
      <c r="X79" s="418"/>
      <c r="Y79" s="425"/>
      <c r="Z79" s="45"/>
      <c r="AA79" s="702"/>
      <c r="AB79" s="418"/>
      <c r="AC79" s="418"/>
      <c r="AD79" s="425"/>
      <c r="AE79" s="45"/>
      <c r="AF79" s="705"/>
      <c r="AG79" s="307"/>
      <c r="AH79" s="279"/>
      <c r="AI79" s="308"/>
      <c r="AJ79" s="306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</row>
    <row r="80" spans="1:93" s="1" customFormat="1" ht="18" hidden="1" customHeight="1">
      <c r="A80" s="732"/>
      <c r="B80" s="706"/>
      <c r="C80" s="283"/>
      <c r="D80" s="69"/>
      <c r="E80" s="309"/>
      <c r="F80" s="217"/>
      <c r="G80" s="703"/>
      <c r="H80" s="418"/>
      <c r="I80" s="418"/>
      <c r="J80" s="425"/>
      <c r="K80" s="49"/>
      <c r="L80" s="703"/>
      <c r="M80" s="418"/>
      <c r="N80" s="418"/>
      <c r="O80" s="425"/>
      <c r="P80" s="49"/>
      <c r="Q80" s="703"/>
      <c r="R80" s="418"/>
      <c r="S80" s="418"/>
      <c r="T80" s="425"/>
      <c r="U80" s="49"/>
      <c r="V80" s="703"/>
      <c r="W80" s="418"/>
      <c r="X80" s="418"/>
      <c r="Y80" s="425"/>
      <c r="Z80" s="49"/>
      <c r="AA80" s="703"/>
      <c r="AB80" s="418"/>
      <c r="AC80" s="418"/>
      <c r="AD80" s="425"/>
      <c r="AE80" s="49"/>
      <c r="AF80" s="706"/>
      <c r="AG80" s="310"/>
      <c r="AH80" s="280"/>
      <c r="AI80" s="311"/>
      <c r="AJ80" s="217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</row>
    <row r="81" spans="1:93" s="1" customFormat="1" ht="18" hidden="1" customHeight="1">
      <c r="A81" s="732"/>
      <c r="B81" s="706"/>
      <c r="C81" s="283"/>
      <c r="D81" s="69"/>
      <c r="E81" s="309"/>
      <c r="F81" s="217"/>
      <c r="G81" s="703"/>
      <c r="H81" s="418"/>
      <c r="I81" s="418"/>
      <c r="J81" s="425"/>
      <c r="K81" s="49"/>
      <c r="L81" s="703"/>
      <c r="M81" s="418"/>
      <c r="N81" s="418"/>
      <c r="O81" s="425"/>
      <c r="P81" s="49"/>
      <c r="Q81" s="703"/>
      <c r="R81" s="418"/>
      <c r="S81" s="418"/>
      <c r="T81" s="425"/>
      <c r="U81" s="49"/>
      <c r="V81" s="703"/>
      <c r="W81" s="418"/>
      <c r="X81" s="418"/>
      <c r="Y81" s="425"/>
      <c r="Z81" s="49"/>
      <c r="AA81" s="703"/>
      <c r="AB81" s="418"/>
      <c r="AC81" s="418"/>
      <c r="AD81" s="425"/>
      <c r="AE81" s="49"/>
      <c r="AF81" s="706"/>
      <c r="AG81" s="310"/>
      <c r="AH81" s="280"/>
      <c r="AI81" s="311"/>
      <c r="AJ81" s="217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</row>
    <row r="82" spans="1:93" s="1" customFormat="1" ht="18" hidden="1" customHeight="1">
      <c r="A82" s="732"/>
      <c r="B82" s="706"/>
      <c r="C82" s="283"/>
      <c r="D82" s="69"/>
      <c r="E82" s="309"/>
      <c r="F82" s="217"/>
      <c r="G82" s="703"/>
      <c r="H82" s="418"/>
      <c r="I82" s="418"/>
      <c r="J82" s="425"/>
      <c r="K82" s="49"/>
      <c r="L82" s="703"/>
      <c r="M82" s="418"/>
      <c r="N82" s="418"/>
      <c r="O82" s="425"/>
      <c r="P82" s="49"/>
      <c r="Q82" s="703"/>
      <c r="R82" s="418"/>
      <c r="S82" s="418"/>
      <c r="T82" s="425"/>
      <c r="U82" s="49"/>
      <c r="V82" s="703"/>
      <c r="W82" s="418"/>
      <c r="X82" s="418"/>
      <c r="Y82" s="425"/>
      <c r="Z82" s="49"/>
      <c r="AA82" s="703"/>
      <c r="AB82" s="418"/>
      <c r="AC82" s="418"/>
      <c r="AD82" s="425"/>
      <c r="AE82" s="49"/>
      <c r="AF82" s="706"/>
      <c r="AG82" s="310"/>
      <c r="AH82" s="280"/>
      <c r="AI82" s="311"/>
      <c r="AJ82" s="217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</row>
    <row r="83" spans="1:93" s="1" customFormat="1" ht="18" hidden="1" customHeight="1">
      <c r="A83" s="732"/>
      <c r="B83" s="706"/>
      <c r="C83" s="283"/>
      <c r="D83" s="69"/>
      <c r="E83" s="309"/>
      <c r="F83" s="217"/>
      <c r="G83" s="703"/>
      <c r="H83" s="418"/>
      <c r="I83" s="418"/>
      <c r="J83" s="425"/>
      <c r="K83" s="49"/>
      <c r="L83" s="703"/>
      <c r="M83" s="418"/>
      <c r="N83" s="418"/>
      <c r="O83" s="425"/>
      <c r="P83" s="49"/>
      <c r="Q83" s="703"/>
      <c r="R83" s="418"/>
      <c r="S83" s="418"/>
      <c r="T83" s="425"/>
      <c r="U83" s="49"/>
      <c r="V83" s="703"/>
      <c r="W83" s="418"/>
      <c r="X83" s="418"/>
      <c r="Y83" s="425"/>
      <c r="Z83" s="49"/>
      <c r="AA83" s="703"/>
      <c r="AB83" s="418"/>
      <c r="AC83" s="418"/>
      <c r="AD83" s="425"/>
      <c r="AE83" s="49"/>
      <c r="AF83" s="706"/>
      <c r="AG83" s="310"/>
      <c r="AH83" s="280"/>
      <c r="AI83" s="311"/>
      <c r="AJ83" s="217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</row>
    <row r="84" spans="1:93" s="1" customFormat="1" ht="18" hidden="1" customHeight="1">
      <c r="A84" s="732"/>
      <c r="B84" s="706"/>
      <c r="C84" s="283"/>
      <c r="D84" s="69"/>
      <c r="E84" s="309"/>
      <c r="F84" s="217"/>
      <c r="G84" s="703"/>
      <c r="H84" s="418"/>
      <c r="I84" s="418"/>
      <c r="J84" s="425"/>
      <c r="K84" s="49"/>
      <c r="L84" s="703"/>
      <c r="M84" s="418"/>
      <c r="N84" s="418"/>
      <c r="O84" s="425"/>
      <c r="P84" s="49"/>
      <c r="Q84" s="703"/>
      <c r="R84" s="418"/>
      <c r="S84" s="418"/>
      <c r="T84" s="425"/>
      <c r="U84" s="49"/>
      <c r="V84" s="703"/>
      <c r="W84" s="418"/>
      <c r="X84" s="418"/>
      <c r="Y84" s="425"/>
      <c r="Z84" s="49"/>
      <c r="AA84" s="703"/>
      <c r="AB84" s="418"/>
      <c r="AC84" s="418"/>
      <c r="AD84" s="425"/>
      <c r="AE84" s="49"/>
      <c r="AF84" s="706"/>
      <c r="AG84" s="310"/>
      <c r="AH84" s="280"/>
      <c r="AI84" s="311"/>
      <c r="AJ84" s="217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</row>
    <row r="85" spans="1:93" s="1" customFormat="1" ht="18" hidden="1" customHeight="1">
      <c r="A85" s="732"/>
      <c r="B85" s="706"/>
      <c r="C85" s="283"/>
      <c r="D85" s="69"/>
      <c r="E85" s="309"/>
      <c r="F85" s="217"/>
      <c r="G85" s="703"/>
      <c r="H85" s="418"/>
      <c r="I85" s="418"/>
      <c r="J85" s="425"/>
      <c r="K85" s="49"/>
      <c r="L85" s="703"/>
      <c r="M85" s="418"/>
      <c r="N85" s="418"/>
      <c r="O85" s="425"/>
      <c r="P85" s="49"/>
      <c r="Q85" s="703"/>
      <c r="R85" s="418"/>
      <c r="S85" s="418"/>
      <c r="T85" s="425"/>
      <c r="U85" s="49"/>
      <c r="V85" s="703"/>
      <c r="W85" s="418"/>
      <c r="X85" s="418"/>
      <c r="Y85" s="425"/>
      <c r="Z85" s="49"/>
      <c r="AA85" s="703"/>
      <c r="AB85" s="418"/>
      <c r="AC85" s="418"/>
      <c r="AD85" s="425"/>
      <c r="AE85" s="49"/>
      <c r="AF85" s="706"/>
      <c r="AG85" s="310"/>
      <c r="AH85" s="280"/>
      <c r="AI85" s="311"/>
      <c r="AJ85" s="217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</row>
    <row r="86" spans="1:93" s="1" customFormat="1" ht="18" hidden="1" customHeight="1">
      <c r="A86" s="732"/>
      <c r="B86" s="706"/>
      <c r="C86" s="283"/>
      <c r="D86" s="69"/>
      <c r="E86" s="309"/>
      <c r="F86" s="217"/>
      <c r="G86" s="703"/>
      <c r="H86" s="418"/>
      <c r="I86" s="418"/>
      <c r="J86" s="425"/>
      <c r="K86" s="49"/>
      <c r="L86" s="703"/>
      <c r="M86" s="418"/>
      <c r="N86" s="418"/>
      <c r="O86" s="425"/>
      <c r="P86" s="49"/>
      <c r="Q86" s="703"/>
      <c r="R86" s="418"/>
      <c r="S86" s="418"/>
      <c r="T86" s="425"/>
      <c r="U86" s="49"/>
      <c r="V86" s="703"/>
      <c r="W86" s="418"/>
      <c r="X86" s="418"/>
      <c r="Y86" s="425"/>
      <c r="Z86" s="49"/>
      <c r="AA86" s="703"/>
      <c r="AB86" s="418"/>
      <c r="AC86" s="418"/>
      <c r="AD86" s="425"/>
      <c r="AE86" s="49"/>
      <c r="AF86" s="706"/>
      <c r="AG86" s="310"/>
      <c r="AH86" s="280"/>
      <c r="AI86" s="311"/>
      <c r="AJ86" s="217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</row>
    <row r="87" spans="1:93" s="1" customFormat="1" ht="18" hidden="1" customHeight="1">
      <c r="A87" s="732"/>
      <c r="B87" s="706"/>
      <c r="C87" s="283"/>
      <c r="D87" s="69"/>
      <c r="E87" s="309"/>
      <c r="F87" s="217"/>
      <c r="G87" s="703"/>
      <c r="H87" s="418"/>
      <c r="I87" s="418"/>
      <c r="J87" s="425"/>
      <c r="K87" s="49"/>
      <c r="L87" s="703"/>
      <c r="M87" s="418"/>
      <c r="N87" s="418"/>
      <c r="O87" s="425"/>
      <c r="P87" s="49"/>
      <c r="Q87" s="703"/>
      <c r="R87" s="418"/>
      <c r="S87" s="418"/>
      <c r="T87" s="425"/>
      <c r="U87" s="49"/>
      <c r="V87" s="703"/>
      <c r="W87" s="418"/>
      <c r="X87" s="418"/>
      <c r="Y87" s="425"/>
      <c r="Z87" s="49"/>
      <c r="AA87" s="703"/>
      <c r="AB87" s="418"/>
      <c r="AC87" s="418"/>
      <c r="AD87" s="425"/>
      <c r="AE87" s="49"/>
      <c r="AF87" s="706"/>
      <c r="AG87" s="310"/>
      <c r="AH87" s="280"/>
      <c r="AI87" s="311"/>
      <c r="AJ87" s="21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</row>
    <row r="88" spans="1:93" s="1" customFormat="1" ht="18" hidden="1" customHeight="1">
      <c r="A88" s="732"/>
      <c r="B88" s="706"/>
      <c r="C88" s="283"/>
      <c r="D88" s="69"/>
      <c r="E88" s="309"/>
      <c r="F88" s="217"/>
      <c r="G88" s="703"/>
      <c r="H88" s="418"/>
      <c r="I88" s="418"/>
      <c r="J88" s="425"/>
      <c r="K88" s="49"/>
      <c r="L88" s="703"/>
      <c r="M88" s="418"/>
      <c r="N88" s="418"/>
      <c r="O88" s="425"/>
      <c r="P88" s="49"/>
      <c r="Q88" s="703"/>
      <c r="R88" s="418"/>
      <c r="S88" s="418"/>
      <c r="T88" s="425"/>
      <c r="U88" s="49"/>
      <c r="V88" s="703"/>
      <c r="W88" s="418"/>
      <c r="X88" s="418"/>
      <c r="Y88" s="425"/>
      <c r="Z88" s="49"/>
      <c r="AA88" s="703"/>
      <c r="AB88" s="418"/>
      <c r="AC88" s="418"/>
      <c r="AD88" s="425"/>
      <c r="AE88" s="49"/>
      <c r="AF88" s="706"/>
      <c r="AG88" s="310"/>
      <c r="AH88" s="280"/>
      <c r="AI88" s="311"/>
      <c r="AJ88" s="217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</row>
    <row r="89" spans="1:93" s="1" customFormat="1" ht="18" hidden="1" customHeight="1">
      <c r="A89" s="732"/>
      <c r="B89" s="706"/>
      <c r="C89" s="283"/>
      <c r="D89" s="69"/>
      <c r="E89" s="309"/>
      <c r="F89" s="217"/>
      <c r="G89" s="703"/>
      <c r="H89" s="418"/>
      <c r="I89" s="418"/>
      <c r="J89" s="425"/>
      <c r="K89" s="49"/>
      <c r="L89" s="703"/>
      <c r="M89" s="418"/>
      <c r="N89" s="418"/>
      <c r="O89" s="425"/>
      <c r="P89" s="49"/>
      <c r="Q89" s="703"/>
      <c r="R89" s="418"/>
      <c r="S89" s="418"/>
      <c r="T89" s="425"/>
      <c r="U89" s="49"/>
      <c r="V89" s="703"/>
      <c r="W89" s="418"/>
      <c r="X89" s="418"/>
      <c r="Y89" s="425"/>
      <c r="Z89" s="49"/>
      <c r="AA89" s="703"/>
      <c r="AB89" s="418"/>
      <c r="AC89" s="418"/>
      <c r="AD89" s="425"/>
      <c r="AE89" s="49"/>
      <c r="AF89" s="706"/>
      <c r="AG89" s="310"/>
      <c r="AH89" s="280"/>
      <c r="AI89" s="311"/>
      <c r="AJ89" s="217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</row>
    <row r="90" spans="1:93" s="1" customFormat="1" ht="18" hidden="1" customHeight="1">
      <c r="A90" s="732"/>
      <c r="B90" s="706"/>
      <c r="C90" s="283"/>
      <c r="D90" s="69"/>
      <c r="E90" s="309"/>
      <c r="F90" s="217"/>
      <c r="G90" s="703"/>
      <c r="H90" s="418"/>
      <c r="I90" s="418"/>
      <c r="J90" s="425"/>
      <c r="K90" s="49"/>
      <c r="L90" s="703"/>
      <c r="M90" s="418"/>
      <c r="N90" s="418"/>
      <c r="O90" s="425"/>
      <c r="P90" s="49"/>
      <c r="Q90" s="703"/>
      <c r="R90" s="418"/>
      <c r="S90" s="418"/>
      <c r="T90" s="425"/>
      <c r="U90" s="49"/>
      <c r="V90" s="703"/>
      <c r="W90" s="418"/>
      <c r="X90" s="418"/>
      <c r="Y90" s="425"/>
      <c r="Z90" s="49"/>
      <c r="AA90" s="703"/>
      <c r="AB90" s="418"/>
      <c r="AC90" s="418"/>
      <c r="AD90" s="425"/>
      <c r="AE90" s="49"/>
      <c r="AF90" s="706"/>
      <c r="AG90" s="310"/>
      <c r="AH90" s="280"/>
      <c r="AI90" s="311"/>
      <c r="AJ90" s="217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</row>
    <row r="91" spans="1:93" s="1" customFormat="1" ht="18" hidden="1" customHeight="1">
      <c r="A91" s="732"/>
      <c r="B91" s="706"/>
      <c r="C91" s="283"/>
      <c r="D91" s="69"/>
      <c r="E91" s="309"/>
      <c r="F91" s="217"/>
      <c r="G91" s="703"/>
      <c r="H91" s="418"/>
      <c r="I91" s="418"/>
      <c r="J91" s="425"/>
      <c r="K91" s="49"/>
      <c r="L91" s="703"/>
      <c r="M91" s="418"/>
      <c r="N91" s="418"/>
      <c r="O91" s="425"/>
      <c r="P91" s="49"/>
      <c r="Q91" s="703"/>
      <c r="R91" s="418"/>
      <c r="S91" s="418"/>
      <c r="T91" s="425"/>
      <c r="U91" s="49"/>
      <c r="V91" s="703"/>
      <c r="W91" s="418"/>
      <c r="X91" s="418"/>
      <c r="Y91" s="425"/>
      <c r="Z91" s="49"/>
      <c r="AA91" s="703"/>
      <c r="AB91" s="418"/>
      <c r="AC91" s="418"/>
      <c r="AD91" s="425"/>
      <c r="AE91" s="49"/>
      <c r="AF91" s="706"/>
      <c r="AG91" s="310"/>
      <c r="AH91" s="280"/>
      <c r="AI91" s="311"/>
      <c r="AJ91" s="217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</row>
    <row r="92" spans="1:93" s="1" customFormat="1" ht="18" hidden="1" customHeight="1">
      <c r="A92" s="732"/>
      <c r="B92" s="706"/>
      <c r="C92" s="283"/>
      <c r="D92" s="69"/>
      <c r="E92" s="309"/>
      <c r="F92" s="217"/>
      <c r="G92" s="703"/>
      <c r="H92" s="418"/>
      <c r="I92" s="418"/>
      <c r="J92" s="425"/>
      <c r="K92" s="49"/>
      <c r="L92" s="703"/>
      <c r="M92" s="418"/>
      <c r="N92" s="418"/>
      <c r="O92" s="425"/>
      <c r="P92" s="49"/>
      <c r="Q92" s="703"/>
      <c r="R92" s="418"/>
      <c r="S92" s="418"/>
      <c r="T92" s="425"/>
      <c r="U92" s="49"/>
      <c r="V92" s="703"/>
      <c r="W92" s="418"/>
      <c r="X92" s="418"/>
      <c r="Y92" s="425"/>
      <c r="Z92" s="49"/>
      <c r="AA92" s="703"/>
      <c r="AB92" s="418"/>
      <c r="AC92" s="418"/>
      <c r="AD92" s="425"/>
      <c r="AE92" s="49"/>
      <c r="AF92" s="706"/>
      <c r="AG92" s="310"/>
      <c r="AH92" s="280"/>
      <c r="AI92" s="311"/>
      <c r="AJ92" s="217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</row>
    <row r="93" spans="1:93" s="1" customFormat="1" ht="18" hidden="1" customHeight="1" thickBot="1">
      <c r="A93" s="733"/>
      <c r="B93" s="707"/>
      <c r="C93" s="284"/>
      <c r="D93" s="71"/>
      <c r="E93" s="312"/>
      <c r="F93" s="218"/>
      <c r="G93" s="704"/>
      <c r="H93" s="418"/>
      <c r="I93" s="418"/>
      <c r="J93" s="425"/>
      <c r="K93" s="49"/>
      <c r="L93" s="704"/>
      <c r="M93" s="418"/>
      <c r="N93" s="418"/>
      <c r="O93" s="425"/>
      <c r="P93" s="49"/>
      <c r="Q93" s="704"/>
      <c r="R93" s="418"/>
      <c r="S93" s="418"/>
      <c r="T93" s="425"/>
      <c r="U93" s="49"/>
      <c r="V93" s="704"/>
      <c r="W93" s="418"/>
      <c r="X93" s="418"/>
      <c r="Y93" s="425"/>
      <c r="Z93" s="49"/>
      <c r="AA93" s="704"/>
      <c r="AB93" s="418"/>
      <c r="AC93" s="418"/>
      <c r="AD93" s="425"/>
      <c r="AE93" s="49"/>
      <c r="AF93" s="707"/>
      <c r="AG93" s="313"/>
      <c r="AH93" s="285"/>
      <c r="AI93" s="314"/>
      <c r="AJ93" s="218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</row>
    <row r="94" spans="1:93" s="1" customFormat="1" ht="18" customHeight="1">
      <c r="A94" s="737" t="s">
        <v>96</v>
      </c>
      <c r="B94" s="705"/>
      <c r="C94" s="282"/>
      <c r="D94" s="282"/>
      <c r="E94" s="305"/>
      <c r="F94" s="65"/>
      <c r="G94" s="728"/>
      <c r="H94" s="410"/>
      <c r="I94" s="440"/>
      <c r="J94" s="412"/>
      <c r="K94" s="45"/>
      <c r="L94" s="728"/>
      <c r="M94" s="98"/>
      <c r="N94" s="99"/>
      <c r="O94" s="412"/>
      <c r="P94" s="413"/>
      <c r="Q94" s="728"/>
      <c r="R94" s="98"/>
      <c r="S94" s="441"/>
      <c r="T94" s="442"/>
      <c r="U94" s="426"/>
      <c r="V94" s="728"/>
      <c r="W94" s="410"/>
      <c r="X94" s="440"/>
      <c r="Y94" s="412"/>
      <c r="Z94" s="413"/>
      <c r="AA94" s="728"/>
      <c r="AB94" s="98"/>
      <c r="AC94" s="99"/>
      <c r="AD94" s="412"/>
      <c r="AE94" s="413"/>
      <c r="AF94" s="716"/>
      <c r="AG94" s="118"/>
      <c r="AH94" s="216"/>
      <c r="AI94" s="214"/>
      <c r="AJ94" s="188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</row>
    <row r="95" spans="1:93" s="1" customFormat="1" ht="18" customHeight="1">
      <c r="A95" s="738"/>
      <c r="B95" s="740"/>
      <c r="C95" s="69"/>
      <c r="D95" s="69"/>
      <c r="E95" s="309"/>
      <c r="F95" s="280"/>
      <c r="G95" s="729"/>
      <c r="H95" s="429"/>
      <c r="I95" s="418"/>
      <c r="J95" s="425"/>
      <c r="K95" s="49"/>
      <c r="L95" s="729"/>
      <c r="M95" s="443"/>
      <c r="N95" s="131"/>
      <c r="O95" s="425"/>
      <c r="P95" s="49"/>
      <c r="Q95" s="729"/>
      <c r="R95" s="443"/>
      <c r="S95" s="444"/>
      <c r="T95" s="445"/>
      <c r="U95" s="49"/>
      <c r="V95" s="729"/>
      <c r="W95" s="429"/>
      <c r="X95" s="418"/>
      <c r="Y95" s="425"/>
      <c r="Z95" s="49"/>
      <c r="AA95" s="729"/>
      <c r="AB95" s="443"/>
      <c r="AC95" s="58"/>
      <c r="AD95" s="425"/>
      <c r="AE95" s="49"/>
      <c r="AF95" s="717"/>
      <c r="AG95" s="110"/>
      <c r="AH95" s="120"/>
      <c r="AI95" s="213"/>
      <c r="AJ95" s="217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</row>
    <row r="96" spans="1:93" s="1" customFormat="1" ht="18" customHeight="1">
      <c r="A96" s="738"/>
      <c r="B96" s="740"/>
      <c r="C96" s="69"/>
      <c r="D96" s="69"/>
      <c r="E96" s="309"/>
      <c r="F96" s="280"/>
      <c r="G96" s="729"/>
      <c r="H96" s="429"/>
      <c r="I96" s="418"/>
      <c r="J96" s="425"/>
      <c r="K96" s="49"/>
      <c r="L96" s="729"/>
      <c r="M96" s="57"/>
      <c r="N96" s="58"/>
      <c r="O96" s="425"/>
      <c r="P96" s="49"/>
      <c r="Q96" s="729"/>
      <c r="R96" s="57"/>
      <c r="S96" s="444"/>
      <c r="T96" s="445"/>
      <c r="U96" s="49"/>
      <c r="V96" s="729"/>
      <c r="W96" s="429"/>
      <c r="X96" s="418"/>
      <c r="Y96" s="425"/>
      <c r="Z96" s="49"/>
      <c r="AA96" s="729"/>
      <c r="AB96" s="57"/>
      <c r="AC96" s="58"/>
      <c r="AD96" s="425"/>
      <c r="AE96" s="49"/>
      <c r="AF96" s="717"/>
      <c r="AG96" s="110"/>
      <c r="AH96" s="120"/>
      <c r="AI96" s="213"/>
      <c r="AJ96" s="217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</row>
    <row r="97" spans="1:93" s="1" customFormat="1" ht="18" customHeight="1">
      <c r="A97" s="738"/>
      <c r="B97" s="740"/>
      <c r="C97" s="69"/>
      <c r="D97" s="69"/>
      <c r="E97" s="309"/>
      <c r="F97" s="315"/>
      <c r="G97" s="729"/>
      <c r="H97" s="429"/>
      <c r="I97" s="418"/>
      <c r="J97" s="425"/>
      <c r="K97" s="49"/>
      <c r="L97" s="729"/>
      <c r="M97" s="57"/>
      <c r="N97" s="58"/>
      <c r="O97" s="425"/>
      <c r="P97" s="49"/>
      <c r="Q97" s="729"/>
      <c r="R97" s="57"/>
      <c r="S97" s="444"/>
      <c r="T97" s="445"/>
      <c r="U97" s="49"/>
      <c r="V97" s="729"/>
      <c r="W97" s="429"/>
      <c r="X97" s="418"/>
      <c r="Y97" s="425"/>
      <c r="Z97" s="49"/>
      <c r="AA97" s="729"/>
      <c r="AB97" s="57"/>
      <c r="AC97" s="58"/>
      <c r="AD97" s="425"/>
      <c r="AE97" s="49"/>
      <c r="AF97" s="717"/>
      <c r="AG97" s="110"/>
      <c r="AH97" s="120"/>
      <c r="AI97" s="213"/>
      <c r="AJ97" s="21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</row>
    <row r="98" spans="1:93" s="1" customFormat="1" ht="18" customHeight="1">
      <c r="A98" s="738"/>
      <c r="B98" s="740"/>
      <c r="C98" s="69"/>
      <c r="D98" s="69"/>
      <c r="E98" s="309"/>
      <c r="F98" s="280"/>
      <c r="G98" s="729"/>
      <c r="H98" s="429"/>
      <c r="I98" s="418"/>
      <c r="J98" s="425"/>
      <c r="K98" s="49"/>
      <c r="L98" s="729"/>
      <c r="M98" s="57"/>
      <c r="N98" s="58"/>
      <c r="O98" s="53"/>
      <c r="P98" s="49"/>
      <c r="Q98" s="729"/>
      <c r="R98" s="57"/>
      <c r="S98" s="444"/>
      <c r="T98" s="445"/>
      <c r="U98" s="53"/>
      <c r="V98" s="729"/>
      <c r="W98" s="429"/>
      <c r="X98" s="418"/>
      <c r="Y98" s="425"/>
      <c r="Z98" s="49"/>
      <c r="AA98" s="729"/>
      <c r="AB98" s="57"/>
      <c r="AC98" s="58"/>
      <c r="AD98" s="53"/>
      <c r="AE98" s="49"/>
      <c r="AF98" s="717"/>
      <c r="AG98" s="110"/>
      <c r="AH98" s="120"/>
      <c r="AI98" s="213"/>
      <c r="AJ98" s="217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</row>
    <row r="99" spans="1:93" s="1" customFormat="1" ht="18" customHeight="1">
      <c r="A99" s="738"/>
      <c r="B99" s="740"/>
      <c r="C99" s="69"/>
      <c r="D99" s="69"/>
      <c r="E99" s="309"/>
      <c r="F99" s="315"/>
      <c r="G99" s="729"/>
      <c r="H99" s="429"/>
      <c r="I99" s="418"/>
      <c r="J99" s="425"/>
      <c r="K99" s="49"/>
      <c r="L99" s="729"/>
      <c r="M99" s="57"/>
      <c r="N99" s="58"/>
      <c r="O99" s="445"/>
      <c r="P99" s="49"/>
      <c r="Q99" s="729"/>
      <c r="R99" s="57"/>
      <c r="S99" s="444"/>
      <c r="T99" s="445"/>
      <c r="U99" s="53"/>
      <c r="V99" s="729"/>
      <c r="W99" s="429"/>
      <c r="X99" s="418"/>
      <c r="Y99" s="425"/>
      <c r="Z99" s="49"/>
      <c r="AA99" s="729"/>
      <c r="AB99" s="57"/>
      <c r="AC99" s="58"/>
      <c r="AD99" s="53"/>
      <c r="AE99" s="49"/>
      <c r="AF99" s="717"/>
      <c r="AG99" s="110"/>
      <c r="AH99" s="120"/>
      <c r="AI99" s="213"/>
      <c r="AJ99" s="217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</row>
    <row r="100" spans="1:93" s="1" customFormat="1" ht="18" customHeight="1" thickBot="1">
      <c r="A100" s="738"/>
      <c r="B100" s="740"/>
      <c r="C100" s="69"/>
      <c r="D100" s="69"/>
      <c r="E100" s="309"/>
      <c r="F100" s="315"/>
      <c r="G100" s="729"/>
      <c r="H100" s="429"/>
      <c r="I100" s="418"/>
      <c r="J100" s="425"/>
      <c r="K100" s="49"/>
      <c r="L100" s="729"/>
      <c r="M100" s="57"/>
      <c r="N100" s="58"/>
      <c r="O100" s="445"/>
      <c r="P100" s="49"/>
      <c r="Q100" s="729"/>
      <c r="R100" s="57"/>
      <c r="S100" s="444"/>
      <c r="T100" s="445"/>
      <c r="U100" s="53"/>
      <c r="V100" s="729"/>
      <c r="W100" s="429"/>
      <c r="X100" s="418"/>
      <c r="Y100" s="425"/>
      <c r="Z100" s="49"/>
      <c r="AA100" s="729"/>
      <c r="AB100" s="57"/>
      <c r="AC100" s="58"/>
      <c r="AD100" s="425"/>
      <c r="AE100" s="49"/>
      <c r="AF100" s="717"/>
      <c r="AG100" s="119"/>
      <c r="AH100" s="121"/>
      <c r="AI100" s="215"/>
      <c r="AJ100" s="217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</row>
    <row r="101" spans="1:93" s="1" customFormat="1" ht="18" customHeight="1">
      <c r="A101" s="738"/>
      <c r="B101" s="740"/>
      <c r="C101" s="69"/>
      <c r="D101" s="69"/>
      <c r="E101" s="309"/>
      <c r="F101" s="315"/>
      <c r="G101" s="729"/>
      <c r="H101" s="429"/>
      <c r="I101" s="418"/>
      <c r="J101" s="425"/>
      <c r="K101" s="49"/>
      <c r="L101" s="729"/>
      <c r="M101" s="57"/>
      <c r="N101" s="58"/>
      <c r="O101" s="445"/>
      <c r="P101" s="49"/>
      <c r="Q101" s="729"/>
      <c r="R101" s="57"/>
      <c r="S101" s="444"/>
      <c r="T101" s="445"/>
      <c r="U101" s="53"/>
      <c r="V101" s="729"/>
      <c r="W101" s="429"/>
      <c r="X101" s="418"/>
      <c r="Y101" s="425"/>
      <c r="Z101" s="49"/>
      <c r="AA101" s="729"/>
      <c r="AB101" s="57"/>
      <c r="AC101" s="58"/>
      <c r="AD101" s="445"/>
      <c r="AE101" s="49"/>
      <c r="AF101" s="717"/>
      <c r="AG101" s="120"/>
      <c r="AH101" s="120"/>
      <c r="AI101" s="213"/>
      <c r="AJ101" s="217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</row>
    <row r="102" spans="1:93" s="1" customFormat="1" ht="18" customHeight="1" thickBot="1">
      <c r="A102" s="738"/>
      <c r="B102" s="740"/>
      <c r="C102" s="69"/>
      <c r="D102" s="69"/>
      <c r="E102" s="309"/>
      <c r="F102" s="315"/>
      <c r="G102" s="729"/>
      <c r="H102" s="414"/>
      <c r="I102" s="423"/>
      <c r="J102" s="438"/>
      <c r="K102" s="52"/>
      <c r="L102" s="729"/>
      <c r="M102" s="57"/>
      <c r="N102" s="58"/>
      <c r="O102" s="445"/>
      <c r="P102" s="49"/>
      <c r="Q102" s="729"/>
      <c r="R102" s="57"/>
      <c r="S102" s="444"/>
      <c r="T102" s="445"/>
      <c r="U102" s="53"/>
      <c r="V102" s="729"/>
      <c r="W102" s="414"/>
      <c r="X102" s="423"/>
      <c r="Y102" s="438"/>
      <c r="Z102" s="52"/>
      <c r="AA102" s="729"/>
      <c r="AB102" s="57"/>
      <c r="AC102" s="58"/>
      <c r="AD102" s="445"/>
      <c r="AE102" s="49"/>
      <c r="AF102" s="717"/>
      <c r="AG102" s="120"/>
      <c r="AH102" s="120"/>
      <c r="AI102" s="213"/>
      <c r="AJ102" s="217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</row>
    <row r="103" spans="1:93" s="1" customFormat="1" ht="18" hidden="1" customHeight="1">
      <c r="A103" s="738"/>
      <c r="B103" s="740"/>
      <c r="C103" s="69"/>
      <c r="D103" s="69"/>
      <c r="E103" s="309"/>
      <c r="F103" s="315"/>
      <c r="G103" s="729"/>
      <c r="H103" s="418"/>
      <c r="I103" s="418"/>
      <c r="J103" s="425"/>
      <c r="K103" s="53"/>
      <c r="L103" s="729"/>
      <c r="M103" s="57"/>
      <c r="N103" s="58"/>
      <c r="O103" s="445"/>
      <c r="P103" s="49"/>
      <c r="Q103" s="729"/>
      <c r="R103" s="57"/>
      <c r="S103" s="58"/>
      <c r="T103" s="445"/>
      <c r="U103" s="53"/>
      <c r="V103" s="729"/>
      <c r="W103" s="418"/>
      <c r="X103" s="418"/>
      <c r="Y103" s="425"/>
      <c r="Z103" s="53"/>
      <c r="AA103" s="729"/>
      <c r="AB103" s="418"/>
      <c r="AC103" s="418"/>
      <c r="AD103" s="425"/>
      <c r="AE103" s="53"/>
      <c r="AF103" s="717"/>
      <c r="AG103" s="120"/>
      <c r="AH103" s="120"/>
      <c r="AI103" s="213"/>
      <c r="AJ103" s="217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s="1" customFormat="1" ht="18" hidden="1" customHeight="1">
      <c r="A104" s="738"/>
      <c r="B104" s="740"/>
      <c r="C104" s="69"/>
      <c r="D104" s="69"/>
      <c r="E104" s="309"/>
      <c r="F104" s="315"/>
      <c r="G104" s="729"/>
      <c r="H104" s="418"/>
      <c r="I104" s="418"/>
      <c r="J104" s="425"/>
      <c r="K104" s="53"/>
      <c r="L104" s="729"/>
      <c r="M104" s="57"/>
      <c r="N104" s="58"/>
      <c r="O104" s="445"/>
      <c r="P104" s="49"/>
      <c r="Q104" s="729"/>
      <c r="R104" s="57"/>
      <c r="S104" s="58"/>
      <c r="T104" s="445"/>
      <c r="U104" s="53"/>
      <c r="V104" s="729"/>
      <c r="W104" s="418"/>
      <c r="X104" s="418"/>
      <c r="Y104" s="425"/>
      <c r="Z104" s="53"/>
      <c r="AA104" s="729"/>
      <c r="AB104" s="418"/>
      <c r="AC104" s="418"/>
      <c r="AD104" s="425"/>
      <c r="AE104" s="53"/>
      <c r="AF104" s="717"/>
      <c r="AG104" s="120"/>
      <c r="AH104" s="120"/>
      <c r="AI104" s="213"/>
      <c r="AJ104" s="217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</row>
    <row r="105" spans="1:93" s="1" customFormat="1" ht="18" hidden="1" customHeight="1">
      <c r="A105" s="738"/>
      <c r="B105" s="740"/>
      <c r="C105" s="69"/>
      <c r="D105" s="69"/>
      <c r="E105" s="309"/>
      <c r="F105" s="315"/>
      <c r="G105" s="729"/>
      <c r="H105" s="418"/>
      <c r="I105" s="418"/>
      <c r="J105" s="425"/>
      <c r="K105" s="53"/>
      <c r="L105" s="729"/>
      <c r="M105" s="57"/>
      <c r="N105" s="58"/>
      <c r="O105" s="445"/>
      <c r="P105" s="49"/>
      <c r="Q105" s="729"/>
      <c r="R105" s="57"/>
      <c r="S105" s="58"/>
      <c r="T105" s="445"/>
      <c r="U105" s="53"/>
      <c r="V105" s="729"/>
      <c r="W105" s="418"/>
      <c r="X105" s="418"/>
      <c r="Y105" s="425"/>
      <c r="Z105" s="53"/>
      <c r="AA105" s="729"/>
      <c r="AB105" s="418"/>
      <c r="AC105" s="418"/>
      <c r="AD105" s="425"/>
      <c r="AE105" s="53"/>
      <c r="AF105" s="717"/>
      <c r="AG105" s="120"/>
      <c r="AH105" s="120"/>
      <c r="AI105" s="213"/>
      <c r="AJ105" s="217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</row>
    <row r="106" spans="1:93" s="1" customFormat="1" ht="18" hidden="1" customHeight="1">
      <c r="A106" s="738"/>
      <c r="B106" s="740"/>
      <c r="C106" s="69"/>
      <c r="D106" s="69"/>
      <c r="E106" s="309"/>
      <c r="F106" s="315"/>
      <c r="G106" s="729"/>
      <c r="H106" s="418"/>
      <c r="I106" s="418"/>
      <c r="J106" s="425"/>
      <c r="K106" s="53"/>
      <c r="L106" s="729"/>
      <c r="M106" s="57"/>
      <c r="N106" s="58"/>
      <c r="O106" s="445"/>
      <c r="P106" s="49"/>
      <c r="Q106" s="729"/>
      <c r="R106" s="57"/>
      <c r="S106" s="58"/>
      <c r="T106" s="445"/>
      <c r="U106" s="53"/>
      <c r="V106" s="729"/>
      <c r="W106" s="418"/>
      <c r="X106" s="418"/>
      <c r="Y106" s="425"/>
      <c r="Z106" s="53"/>
      <c r="AA106" s="729"/>
      <c r="AB106" s="418"/>
      <c r="AC106" s="418"/>
      <c r="AD106" s="425"/>
      <c r="AE106" s="53"/>
      <c r="AF106" s="717"/>
      <c r="AG106" s="120"/>
      <c r="AH106" s="120"/>
      <c r="AI106" s="213"/>
      <c r="AJ106" s="217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</row>
    <row r="107" spans="1:93" s="1" customFormat="1" ht="18" hidden="1" customHeight="1">
      <c r="A107" s="738"/>
      <c r="B107" s="740"/>
      <c r="C107" s="69"/>
      <c r="D107" s="69"/>
      <c r="E107" s="309"/>
      <c r="F107" s="315"/>
      <c r="G107" s="729"/>
      <c r="H107" s="418"/>
      <c r="I107" s="418"/>
      <c r="J107" s="425"/>
      <c r="K107" s="53"/>
      <c r="L107" s="729"/>
      <c r="M107" s="57"/>
      <c r="N107" s="58"/>
      <c r="O107" s="445"/>
      <c r="P107" s="49"/>
      <c r="Q107" s="729"/>
      <c r="R107" s="57"/>
      <c r="S107" s="58"/>
      <c r="T107" s="445"/>
      <c r="U107" s="53"/>
      <c r="V107" s="729"/>
      <c r="W107" s="418"/>
      <c r="X107" s="418"/>
      <c r="Y107" s="425"/>
      <c r="Z107" s="53"/>
      <c r="AA107" s="729"/>
      <c r="AB107" s="418"/>
      <c r="AC107" s="418"/>
      <c r="AD107" s="425"/>
      <c r="AE107" s="53"/>
      <c r="AF107" s="717"/>
      <c r="AG107" s="120"/>
      <c r="AH107" s="120"/>
      <c r="AI107" s="213"/>
      <c r="AJ107" s="21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</row>
    <row r="108" spans="1:93" s="1" customFormat="1" ht="18" hidden="1" customHeight="1" thickBot="1">
      <c r="A108" s="739"/>
      <c r="B108" s="741"/>
      <c r="C108" s="71"/>
      <c r="D108" s="71"/>
      <c r="E108" s="312"/>
      <c r="F108" s="316"/>
      <c r="G108" s="730"/>
      <c r="H108" s="418"/>
      <c r="I108" s="418"/>
      <c r="J108" s="425"/>
      <c r="K108" s="54"/>
      <c r="L108" s="730"/>
      <c r="M108" s="167"/>
      <c r="N108" s="446"/>
      <c r="O108" s="447"/>
      <c r="P108" s="52"/>
      <c r="Q108" s="730"/>
      <c r="R108" s="167"/>
      <c r="S108" s="446"/>
      <c r="T108" s="447"/>
      <c r="U108" s="54"/>
      <c r="V108" s="730"/>
      <c r="W108" s="418"/>
      <c r="X108" s="418"/>
      <c r="Y108" s="425"/>
      <c r="Z108" s="54"/>
      <c r="AA108" s="730"/>
      <c r="AB108" s="418"/>
      <c r="AC108" s="418"/>
      <c r="AD108" s="425"/>
      <c r="AE108" s="54"/>
      <c r="AF108" s="718"/>
      <c r="AG108" s="120"/>
      <c r="AH108" s="120"/>
      <c r="AI108" s="213"/>
      <c r="AJ108" s="21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</row>
    <row r="109" spans="1:93" s="1" customFormat="1" ht="18" hidden="1" customHeight="1">
      <c r="A109" s="737" t="s">
        <v>97</v>
      </c>
      <c r="B109" s="705"/>
      <c r="C109" s="281"/>
      <c r="D109" s="282"/>
      <c r="E109" s="305"/>
      <c r="F109" s="306"/>
      <c r="G109" s="728"/>
      <c r="H109" s="410"/>
      <c r="I109" s="440"/>
      <c r="J109" s="439"/>
      <c r="K109" s="413"/>
      <c r="L109" s="728"/>
      <c r="M109" s="410"/>
      <c r="N109" s="440"/>
      <c r="O109" s="439"/>
      <c r="P109" s="413"/>
      <c r="Q109" s="728"/>
      <c r="R109" s="410"/>
      <c r="S109" s="411"/>
      <c r="T109" s="439"/>
      <c r="U109" s="413"/>
      <c r="V109" s="728"/>
      <c r="W109" s="410"/>
      <c r="X109" s="440"/>
      <c r="Y109" s="411"/>
      <c r="Z109" s="413"/>
      <c r="AA109" s="728"/>
      <c r="AB109" s="410"/>
      <c r="AC109" s="440"/>
      <c r="AD109" s="439"/>
      <c r="AE109" s="413"/>
      <c r="AF109" s="705"/>
      <c r="AG109" s="307"/>
      <c r="AH109" s="279"/>
      <c r="AI109" s="308"/>
      <c r="AJ109" s="306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</row>
    <row r="110" spans="1:93" s="1" customFormat="1" ht="18" hidden="1" customHeight="1">
      <c r="A110" s="738"/>
      <c r="B110" s="706"/>
      <c r="C110" s="283"/>
      <c r="D110" s="69"/>
      <c r="E110" s="309"/>
      <c r="F110" s="217"/>
      <c r="G110" s="729"/>
      <c r="H110" s="429"/>
      <c r="I110" s="418"/>
      <c r="J110" s="425"/>
      <c r="K110" s="49"/>
      <c r="L110" s="729"/>
      <c r="M110" s="429"/>
      <c r="N110" s="418"/>
      <c r="O110" s="425"/>
      <c r="P110" s="49"/>
      <c r="Q110" s="729"/>
      <c r="R110" s="429"/>
      <c r="S110" s="419"/>
      <c r="T110" s="425"/>
      <c r="U110" s="49"/>
      <c r="V110" s="729"/>
      <c r="W110" s="429"/>
      <c r="X110" s="418"/>
      <c r="Y110" s="419"/>
      <c r="Z110" s="49"/>
      <c r="AA110" s="729"/>
      <c r="AB110" s="429"/>
      <c r="AC110" s="418"/>
      <c r="AD110" s="425"/>
      <c r="AE110" s="49"/>
      <c r="AF110" s="706"/>
      <c r="AG110" s="310"/>
      <c r="AH110" s="280"/>
      <c r="AI110" s="311"/>
      <c r="AJ110" s="217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</row>
    <row r="111" spans="1:93" s="1" customFormat="1" ht="18" hidden="1" customHeight="1">
      <c r="A111" s="738"/>
      <c r="B111" s="706"/>
      <c r="C111" s="283"/>
      <c r="D111" s="69"/>
      <c r="E111" s="309"/>
      <c r="F111" s="217"/>
      <c r="G111" s="729"/>
      <c r="H111" s="429"/>
      <c r="I111" s="418"/>
      <c r="J111" s="425"/>
      <c r="K111" s="49"/>
      <c r="L111" s="729"/>
      <c r="M111" s="429"/>
      <c r="N111" s="418"/>
      <c r="O111" s="425"/>
      <c r="P111" s="49"/>
      <c r="Q111" s="729"/>
      <c r="R111" s="429"/>
      <c r="S111" s="419"/>
      <c r="T111" s="425"/>
      <c r="U111" s="49"/>
      <c r="V111" s="729"/>
      <c r="W111" s="429"/>
      <c r="X111" s="418"/>
      <c r="Y111" s="419"/>
      <c r="Z111" s="49"/>
      <c r="AA111" s="729"/>
      <c r="AB111" s="429"/>
      <c r="AC111" s="418"/>
      <c r="AD111" s="425"/>
      <c r="AE111" s="49"/>
      <c r="AF111" s="706"/>
      <c r="AG111" s="310"/>
      <c r="AH111" s="280"/>
      <c r="AI111" s="311"/>
      <c r="AJ111" s="217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</row>
    <row r="112" spans="1:93" s="1" customFormat="1" ht="18" hidden="1" customHeight="1">
      <c r="A112" s="738"/>
      <c r="B112" s="706"/>
      <c r="C112" s="283"/>
      <c r="D112" s="69"/>
      <c r="E112" s="309"/>
      <c r="F112" s="217"/>
      <c r="G112" s="729"/>
      <c r="H112" s="429"/>
      <c r="I112" s="418"/>
      <c r="J112" s="425"/>
      <c r="K112" s="49"/>
      <c r="L112" s="729"/>
      <c r="M112" s="429"/>
      <c r="N112" s="418"/>
      <c r="O112" s="425"/>
      <c r="P112" s="49"/>
      <c r="Q112" s="729"/>
      <c r="R112" s="429"/>
      <c r="S112" s="419"/>
      <c r="T112" s="425"/>
      <c r="U112" s="49"/>
      <c r="V112" s="729"/>
      <c r="W112" s="429"/>
      <c r="X112" s="418"/>
      <c r="Y112" s="425"/>
      <c r="Z112" s="49"/>
      <c r="AA112" s="729"/>
      <c r="AB112" s="429"/>
      <c r="AC112" s="418"/>
      <c r="AD112" s="425"/>
      <c r="AE112" s="49"/>
      <c r="AF112" s="706"/>
      <c r="AG112" s="310"/>
      <c r="AH112" s="280"/>
      <c r="AI112" s="311"/>
      <c r="AJ112" s="217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</row>
    <row r="113" spans="1:93" s="1" customFormat="1" ht="18" hidden="1" customHeight="1">
      <c r="A113" s="738"/>
      <c r="B113" s="706"/>
      <c r="C113" s="283"/>
      <c r="D113" s="69"/>
      <c r="E113" s="309"/>
      <c r="F113" s="217"/>
      <c r="G113" s="729"/>
      <c r="H113" s="429"/>
      <c r="I113" s="418"/>
      <c r="J113" s="425"/>
      <c r="K113" s="49"/>
      <c r="L113" s="729"/>
      <c r="M113" s="429"/>
      <c r="N113" s="418"/>
      <c r="O113" s="425"/>
      <c r="P113" s="49"/>
      <c r="Q113" s="729"/>
      <c r="R113" s="429"/>
      <c r="S113" s="419"/>
      <c r="T113" s="425"/>
      <c r="U113" s="49"/>
      <c r="V113" s="729"/>
      <c r="W113" s="429"/>
      <c r="X113" s="418"/>
      <c r="Y113" s="425"/>
      <c r="Z113" s="49"/>
      <c r="AA113" s="729"/>
      <c r="AB113" s="429"/>
      <c r="AC113" s="418"/>
      <c r="AD113" s="425"/>
      <c r="AE113" s="49"/>
      <c r="AF113" s="706"/>
      <c r="AG113" s="310"/>
      <c r="AH113" s="280"/>
      <c r="AI113" s="311"/>
      <c r="AJ113" s="217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</row>
    <row r="114" spans="1:93" s="1" customFormat="1" ht="18" hidden="1" customHeight="1">
      <c r="A114" s="738"/>
      <c r="B114" s="706"/>
      <c r="C114" s="283"/>
      <c r="D114" s="69"/>
      <c r="E114" s="309"/>
      <c r="F114" s="217"/>
      <c r="G114" s="729"/>
      <c r="H114" s="429"/>
      <c r="I114" s="418"/>
      <c r="J114" s="425"/>
      <c r="K114" s="49"/>
      <c r="L114" s="729"/>
      <c r="M114" s="429"/>
      <c r="N114" s="418"/>
      <c r="O114" s="425"/>
      <c r="P114" s="49"/>
      <c r="Q114" s="729"/>
      <c r="R114" s="429"/>
      <c r="S114" s="419"/>
      <c r="T114" s="425"/>
      <c r="U114" s="49"/>
      <c r="V114" s="729"/>
      <c r="W114" s="429"/>
      <c r="X114" s="418"/>
      <c r="Y114" s="425"/>
      <c r="Z114" s="49"/>
      <c r="AA114" s="729"/>
      <c r="AB114" s="429"/>
      <c r="AC114" s="418"/>
      <c r="AD114" s="425"/>
      <c r="AE114" s="49"/>
      <c r="AF114" s="706"/>
      <c r="AG114" s="310"/>
      <c r="AH114" s="280"/>
      <c r="AI114" s="311"/>
      <c r="AJ114" s="217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</row>
    <row r="115" spans="1:93" s="1" customFormat="1" ht="18" hidden="1" customHeight="1">
      <c r="A115" s="738"/>
      <c r="B115" s="706"/>
      <c r="C115" s="283"/>
      <c r="D115" s="69"/>
      <c r="E115" s="309"/>
      <c r="F115" s="217"/>
      <c r="G115" s="729"/>
      <c r="H115" s="414"/>
      <c r="I115" s="423"/>
      <c r="J115" s="438"/>
      <c r="K115" s="52"/>
      <c r="L115" s="729"/>
      <c r="M115" s="414"/>
      <c r="N115" s="423"/>
      <c r="O115" s="438"/>
      <c r="P115" s="52"/>
      <c r="Q115" s="729"/>
      <c r="R115" s="414"/>
      <c r="S115" s="415"/>
      <c r="T115" s="438"/>
      <c r="U115" s="52"/>
      <c r="V115" s="729"/>
      <c r="W115" s="414"/>
      <c r="X115" s="423"/>
      <c r="Y115" s="438"/>
      <c r="Z115" s="49"/>
      <c r="AA115" s="729"/>
      <c r="AB115" s="414"/>
      <c r="AC115" s="423"/>
      <c r="AD115" s="438"/>
      <c r="AE115" s="49"/>
      <c r="AF115" s="706"/>
      <c r="AG115" s="310"/>
      <c r="AH115" s="280"/>
      <c r="AI115" s="311"/>
      <c r="AJ115" s="217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</row>
    <row r="116" spans="1:93" s="1" customFormat="1" ht="18" hidden="1" customHeight="1">
      <c r="A116" s="738"/>
      <c r="B116" s="706"/>
      <c r="C116" s="283"/>
      <c r="D116" s="69"/>
      <c r="E116" s="309"/>
      <c r="F116" s="217"/>
      <c r="G116" s="729"/>
      <c r="H116" s="418"/>
      <c r="I116" s="418"/>
      <c r="J116" s="425"/>
      <c r="K116" s="49"/>
      <c r="L116" s="729"/>
      <c r="M116" s="418"/>
      <c r="N116" s="418"/>
      <c r="O116" s="425"/>
      <c r="P116" s="49"/>
      <c r="Q116" s="729"/>
      <c r="R116" s="418"/>
      <c r="S116" s="419"/>
      <c r="T116" s="425"/>
      <c r="U116" s="49"/>
      <c r="V116" s="729"/>
      <c r="W116" s="418"/>
      <c r="X116" s="418"/>
      <c r="Y116" s="425"/>
      <c r="Z116" s="49"/>
      <c r="AA116" s="729"/>
      <c r="AB116" s="418"/>
      <c r="AC116" s="418"/>
      <c r="AD116" s="425"/>
      <c r="AE116" s="49"/>
      <c r="AF116" s="706"/>
      <c r="AG116" s="310"/>
      <c r="AH116" s="280"/>
      <c r="AI116" s="311"/>
      <c r="AJ116" s="217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</row>
    <row r="117" spans="1:93" s="1" customFormat="1" ht="18" hidden="1" customHeight="1">
      <c r="A117" s="738"/>
      <c r="B117" s="706"/>
      <c r="C117" s="283"/>
      <c r="D117" s="69"/>
      <c r="E117" s="309"/>
      <c r="F117" s="217"/>
      <c r="G117" s="729"/>
      <c r="H117" s="418"/>
      <c r="I117" s="418"/>
      <c r="J117" s="425"/>
      <c r="K117" s="49"/>
      <c r="L117" s="729"/>
      <c r="M117" s="418"/>
      <c r="N117" s="418"/>
      <c r="O117" s="425"/>
      <c r="P117" s="49"/>
      <c r="Q117" s="729"/>
      <c r="R117" s="418"/>
      <c r="S117" s="419"/>
      <c r="T117" s="425"/>
      <c r="U117" s="49"/>
      <c r="V117" s="729"/>
      <c r="W117" s="418"/>
      <c r="X117" s="418"/>
      <c r="Y117" s="425"/>
      <c r="Z117" s="49"/>
      <c r="AA117" s="729"/>
      <c r="AB117" s="418"/>
      <c r="AC117" s="418"/>
      <c r="AD117" s="425"/>
      <c r="AE117" s="49"/>
      <c r="AF117" s="706"/>
      <c r="AG117" s="310"/>
      <c r="AH117" s="280"/>
      <c r="AI117" s="311"/>
      <c r="AJ117" s="2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</row>
    <row r="118" spans="1:93" s="1" customFormat="1" ht="18" hidden="1" customHeight="1">
      <c r="A118" s="738"/>
      <c r="B118" s="706"/>
      <c r="C118" s="283"/>
      <c r="D118" s="69"/>
      <c r="E118" s="309"/>
      <c r="F118" s="217"/>
      <c r="G118" s="729"/>
      <c r="H118" s="418"/>
      <c r="I118" s="418"/>
      <c r="J118" s="425"/>
      <c r="K118" s="53"/>
      <c r="L118" s="729"/>
      <c r="M118" s="418"/>
      <c r="N118" s="418"/>
      <c r="O118" s="425"/>
      <c r="P118" s="53"/>
      <c r="Q118" s="729"/>
      <c r="R118" s="418"/>
      <c r="S118" s="419"/>
      <c r="T118" s="425"/>
      <c r="U118" s="53"/>
      <c r="V118" s="729"/>
      <c r="W118" s="418"/>
      <c r="X118" s="418"/>
      <c r="Y118" s="425"/>
      <c r="Z118" s="53"/>
      <c r="AA118" s="729"/>
      <c r="AB118" s="418"/>
      <c r="AC118" s="418"/>
      <c r="AD118" s="425"/>
      <c r="AE118" s="49"/>
      <c r="AF118" s="706"/>
      <c r="AG118" s="310"/>
      <c r="AH118" s="280"/>
      <c r="AI118" s="311"/>
      <c r="AJ118" s="217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</row>
    <row r="119" spans="1:93" s="1" customFormat="1" ht="18" hidden="1" customHeight="1">
      <c r="A119" s="738"/>
      <c r="B119" s="706"/>
      <c r="C119" s="283"/>
      <c r="D119" s="69"/>
      <c r="E119" s="309"/>
      <c r="F119" s="217"/>
      <c r="G119" s="729"/>
      <c r="H119" s="418"/>
      <c r="I119" s="418"/>
      <c r="J119" s="425"/>
      <c r="K119" s="53"/>
      <c r="L119" s="729"/>
      <c r="M119" s="418"/>
      <c r="N119" s="418"/>
      <c r="O119" s="425"/>
      <c r="P119" s="53"/>
      <c r="Q119" s="729"/>
      <c r="R119" s="418"/>
      <c r="S119" s="419"/>
      <c r="T119" s="425"/>
      <c r="U119" s="53"/>
      <c r="V119" s="729"/>
      <c r="W119" s="418"/>
      <c r="X119" s="418"/>
      <c r="Y119" s="425"/>
      <c r="Z119" s="53"/>
      <c r="AA119" s="729"/>
      <c r="AB119" s="418"/>
      <c r="AC119" s="418"/>
      <c r="AD119" s="425"/>
      <c r="AE119" s="49"/>
      <c r="AF119" s="706"/>
      <c r="AG119" s="310"/>
      <c r="AH119" s="280"/>
      <c r="AI119" s="311"/>
      <c r="AJ119" s="217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</row>
    <row r="120" spans="1:93" s="1" customFormat="1" ht="18" hidden="1" customHeight="1">
      <c r="A120" s="738"/>
      <c r="B120" s="706"/>
      <c r="C120" s="283"/>
      <c r="D120" s="69"/>
      <c r="E120" s="309"/>
      <c r="F120" s="217"/>
      <c r="G120" s="729"/>
      <c r="H120" s="418"/>
      <c r="I120" s="418"/>
      <c r="J120" s="425"/>
      <c r="K120" s="53"/>
      <c r="L120" s="729"/>
      <c r="M120" s="418"/>
      <c r="N120" s="418"/>
      <c r="O120" s="425"/>
      <c r="P120" s="53"/>
      <c r="Q120" s="729"/>
      <c r="R120" s="418"/>
      <c r="S120" s="419"/>
      <c r="T120" s="425"/>
      <c r="U120" s="53"/>
      <c r="V120" s="729"/>
      <c r="W120" s="418"/>
      <c r="X120" s="418"/>
      <c r="Y120" s="425"/>
      <c r="Z120" s="53"/>
      <c r="AA120" s="729"/>
      <c r="AB120" s="418"/>
      <c r="AC120" s="418"/>
      <c r="AD120" s="425"/>
      <c r="AE120" s="49"/>
      <c r="AF120" s="706"/>
      <c r="AG120" s="310"/>
      <c r="AH120" s="280"/>
      <c r="AI120" s="311"/>
      <c r="AJ120" s="217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</row>
    <row r="121" spans="1:93" s="1" customFormat="1" ht="18" hidden="1" customHeight="1">
      <c r="A121" s="738"/>
      <c r="B121" s="706"/>
      <c r="C121" s="283"/>
      <c r="D121" s="69"/>
      <c r="E121" s="309"/>
      <c r="F121" s="217"/>
      <c r="G121" s="729"/>
      <c r="H121" s="418"/>
      <c r="I121" s="418"/>
      <c r="J121" s="425"/>
      <c r="K121" s="53"/>
      <c r="L121" s="729"/>
      <c r="M121" s="418"/>
      <c r="N121" s="418"/>
      <c r="O121" s="425"/>
      <c r="P121" s="53"/>
      <c r="Q121" s="729"/>
      <c r="R121" s="418"/>
      <c r="S121" s="419"/>
      <c r="T121" s="425"/>
      <c r="U121" s="53"/>
      <c r="V121" s="729"/>
      <c r="W121" s="418"/>
      <c r="X121" s="418"/>
      <c r="Y121" s="425"/>
      <c r="Z121" s="53"/>
      <c r="AA121" s="729"/>
      <c r="AB121" s="418"/>
      <c r="AC121" s="418"/>
      <c r="AD121" s="425"/>
      <c r="AE121" s="49"/>
      <c r="AF121" s="706"/>
      <c r="AG121" s="310"/>
      <c r="AH121" s="280"/>
      <c r="AI121" s="311"/>
      <c r="AJ121" s="217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</row>
    <row r="122" spans="1:93" s="1" customFormat="1" ht="18" hidden="1" customHeight="1">
      <c r="A122" s="738"/>
      <c r="B122" s="706"/>
      <c r="C122" s="283"/>
      <c r="D122" s="69"/>
      <c r="E122" s="309"/>
      <c r="F122" s="217"/>
      <c r="G122" s="729"/>
      <c r="H122" s="418"/>
      <c r="I122" s="418"/>
      <c r="J122" s="425"/>
      <c r="K122" s="53"/>
      <c r="L122" s="729"/>
      <c r="M122" s="418"/>
      <c r="N122" s="418"/>
      <c r="O122" s="425"/>
      <c r="P122" s="53"/>
      <c r="Q122" s="729"/>
      <c r="R122" s="418"/>
      <c r="S122" s="419"/>
      <c r="T122" s="425"/>
      <c r="U122" s="53"/>
      <c r="V122" s="729"/>
      <c r="W122" s="418"/>
      <c r="X122" s="418"/>
      <c r="Y122" s="425"/>
      <c r="Z122" s="53"/>
      <c r="AA122" s="729"/>
      <c r="AB122" s="418"/>
      <c r="AC122" s="418"/>
      <c r="AD122" s="425"/>
      <c r="AE122" s="49"/>
      <c r="AF122" s="706"/>
      <c r="AG122" s="310"/>
      <c r="AH122" s="280"/>
      <c r="AI122" s="311"/>
      <c r="AJ122" s="217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</row>
    <row r="123" spans="1:93" s="1" customFormat="1" ht="18" hidden="1" customHeight="1" thickBot="1">
      <c r="A123" s="739"/>
      <c r="B123" s="707"/>
      <c r="C123" s="284"/>
      <c r="D123" s="71"/>
      <c r="E123" s="312"/>
      <c r="F123" s="218"/>
      <c r="G123" s="730"/>
      <c r="H123" s="418"/>
      <c r="I123" s="418"/>
      <c r="J123" s="425"/>
      <c r="K123" s="54"/>
      <c r="L123" s="730"/>
      <c r="M123" s="418"/>
      <c r="N123" s="418"/>
      <c r="O123" s="425"/>
      <c r="P123" s="54"/>
      <c r="Q123" s="730"/>
      <c r="R123" s="418"/>
      <c r="S123" s="419"/>
      <c r="T123" s="425"/>
      <c r="U123" s="54"/>
      <c r="V123" s="730"/>
      <c r="W123" s="418"/>
      <c r="X123" s="418"/>
      <c r="Y123" s="425"/>
      <c r="Z123" s="54"/>
      <c r="AA123" s="730"/>
      <c r="AB123" s="418"/>
      <c r="AC123" s="418"/>
      <c r="AD123" s="425"/>
      <c r="AE123" s="52"/>
      <c r="AF123" s="707"/>
      <c r="AG123" s="313"/>
      <c r="AH123" s="285"/>
      <c r="AI123" s="314"/>
      <c r="AJ123" s="218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</row>
    <row r="124" spans="1:93" s="1" customFormat="1" ht="18" hidden="1" customHeight="1">
      <c r="A124" s="737" t="s">
        <v>98</v>
      </c>
      <c r="B124" s="705"/>
      <c r="C124" s="281"/>
      <c r="D124" s="282"/>
      <c r="E124" s="305"/>
      <c r="F124" s="306"/>
      <c r="G124" s="702"/>
      <c r="H124" s="418"/>
      <c r="I124" s="418"/>
      <c r="J124" s="425"/>
      <c r="K124" s="45"/>
      <c r="L124" s="702"/>
      <c r="M124" s="418"/>
      <c r="N124" s="418"/>
      <c r="O124" s="425"/>
      <c r="P124" s="45"/>
      <c r="Q124" s="702"/>
      <c r="R124" s="418"/>
      <c r="S124" s="418"/>
      <c r="T124" s="425"/>
      <c r="U124" s="45"/>
      <c r="V124" s="702"/>
      <c r="W124" s="418"/>
      <c r="X124" s="418"/>
      <c r="Y124" s="425"/>
      <c r="Z124" s="426"/>
      <c r="AA124" s="702"/>
      <c r="AB124" s="418"/>
      <c r="AC124" s="418"/>
      <c r="AD124" s="425"/>
      <c r="AE124" s="45"/>
      <c r="AF124" s="705"/>
      <c r="AG124" s="307"/>
      <c r="AH124" s="279"/>
      <c r="AI124" s="308"/>
      <c r="AJ124" s="306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</row>
    <row r="125" spans="1:93" s="1" customFormat="1" ht="18" hidden="1" customHeight="1">
      <c r="A125" s="738"/>
      <c r="B125" s="706"/>
      <c r="C125" s="283"/>
      <c r="D125" s="69"/>
      <c r="E125" s="309"/>
      <c r="F125" s="217"/>
      <c r="G125" s="703"/>
      <c r="H125" s="418"/>
      <c r="I125" s="418"/>
      <c r="J125" s="425"/>
      <c r="K125" s="49"/>
      <c r="L125" s="703"/>
      <c r="M125" s="418"/>
      <c r="N125" s="418"/>
      <c r="O125" s="425"/>
      <c r="P125" s="49"/>
      <c r="Q125" s="703"/>
      <c r="R125" s="418"/>
      <c r="S125" s="418"/>
      <c r="T125" s="425"/>
      <c r="U125" s="49"/>
      <c r="V125" s="703"/>
      <c r="W125" s="418"/>
      <c r="X125" s="418"/>
      <c r="Y125" s="425"/>
      <c r="Z125" s="53"/>
      <c r="AA125" s="703"/>
      <c r="AB125" s="418"/>
      <c r="AC125" s="418"/>
      <c r="AD125" s="425"/>
      <c r="AE125" s="49"/>
      <c r="AF125" s="706"/>
      <c r="AG125" s="310"/>
      <c r="AH125" s="280"/>
      <c r="AI125" s="311"/>
      <c r="AJ125" s="217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</row>
    <row r="126" spans="1:93" s="1" customFormat="1" ht="18" hidden="1" customHeight="1">
      <c r="A126" s="738"/>
      <c r="B126" s="706"/>
      <c r="C126" s="283"/>
      <c r="D126" s="69"/>
      <c r="E126" s="309"/>
      <c r="F126" s="217"/>
      <c r="G126" s="703"/>
      <c r="H126" s="418"/>
      <c r="I126" s="418"/>
      <c r="J126" s="425"/>
      <c r="K126" s="49"/>
      <c r="L126" s="703"/>
      <c r="M126" s="418"/>
      <c r="N126" s="418"/>
      <c r="O126" s="425"/>
      <c r="P126" s="49"/>
      <c r="Q126" s="703"/>
      <c r="R126" s="418"/>
      <c r="S126" s="418"/>
      <c r="T126" s="425"/>
      <c r="U126" s="49"/>
      <c r="V126" s="703"/>
      <c r="W126" s="418"/>
      <c r="X126" s="418"/>
      <c r="Y126" s="425"/>
      <c r="Z126" s="53"/>
      <c r="AA126" s="703"/>
      <c r="AB126" s="418"/>
      <c r="AC126" s="418"/>
      <c r="AD126" s="425"/>
      <c r="AE126" s="49"/>
      <c r="AF126" s="706"/>
      <c r="AG126" s="310"/>
      <c r="AH126" s="280"/>
      <c r="AI126" s="311"/>
      <c r="AJ126" s="217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</row>
    <row r="127" spans="1:93" s="1" customFormat="1" ht="18" hidden="1" customHeight="1">
      <c r="A127" s="738"/>
      <c r="B127" s="706"/>
      <c r="C127" s="283"/>
      <c r="D127" s="69"/>
      <c r="E127" s="309"/>
      <c r="F127" s="217"/>
      <c r="G127" s="703"/>
      <c r="H127" s="418"/>
      <c r="I127" s="418"/>
      <c r="J127" s="425"/>
      <c r="K127" s="49"/>
      <c r="L127" s="703"/>
      <c r="M127" s="418"/>
      <c r="N127" s="418"/>
      <c r="O127" s="425"/>
      <c r="P127" s="49"/>
      <c r="Q127" s="703"/>
      <c r="R127" s="418"/>
      <c r="S127" s="418"/>
      <c r="T127" s="425"/>
      <c r="U127" s="49"/>
      <c r="V127" s="703"/>
      <c r="W127" s="418"/>
      <c r="X127" s="418"/>
      <c r="Y127" s="425"/>
      <c r="Z127" s="53"/>
      <c r="AA127" s="703"/>
      <c r="AB127" s="418"/>
      <c r="AC127" s="418"/>
      <c r="AD127" s="425"/>
      <c r="AE127" s="49"/>
      <c r="AF127" s="706"/>
      <c r="AG127" s="310"/>
      <c r="AH127" s="280"/>
      <c r="AI127" s="311"/>
      <c r="AJ127" s="21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</row>
    <row r="128" spans="1:93" s="1" customFormat="1" ht="18" hidden="1" customHeight="1">
      <c r="A128" s="738"/>
      <c r="B128" s="706"/>
      <c r="C128" s="283"/>
      <c r="D128" s="69"/>
      <c r="E128" s="309"/>
      <c r="F128" s="217"/>
      <c r="G128" s="703"/>
      <c r="H128" s="418"/>
      <c r="I128" s="418"/>
      <c r="J128" s="425"/>
      <c r="K128" s="49"/>
      <c r="L128" s="703"/>
      <c r="M128" s="418"/>
      <c r="N128" s="418"/>
      <c r="O128" s="425"/>
      <c r="P128" s="49"/>
      <c r="Q128" s="703"/>
      <c r="R128" s="418"/>
      <c r="S128" s="418"/>
      <c r="T128" s="425"/>
      <c r="U128" s="49"/>
      <c r="V128" s="703"/>
      <c r="W128" s="418"/>
      <c r="X128" s="418"/>
      <c r="Y128" s="425"/>
      <c r="Z128" s="53"/>
      <c r="AA128" s="703"/>
      <c r="AB128" s="418"/>
      <c r="AC128" s="418"/>
      <c r="AD128" s="425"/>
      <c r="AE128" s="49"/>
      <c r="AF128" s="706"/>
      <c r="AG128" s="310"/>
      <c r="AH128" s="280"/>
      <c r="AI128" s="311"/>
      <c r="AJ128" s="217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</row>
    <row r="129" spans="1:93" s="1" customFormat="1" ht="18" hidden="1" customHeight="1">
      <c r="A129" s="738"/>
      <c r="B129" s="706"/>
      <c r="C129" s="283"/>
      <c r="D129" s="69"/>
      <c r="E129" s="309"/>
      <c r="F129" s="217"/>
      <c r="G129" s="703"/>
      <c r="H129" s="418"/>
      <c r="I129" s="418"/>
      <c r="J129" s="425"/>
      <c r="K129" s="49"/>
      <c r="L129" s="703"/>
      <c r="M129" s="418"/>
      <c r="N129" s="418"/>
      <c r="O129" s="425"/>
      <c r="P129" s="49"/>
      <c r="Q129" s="703"/>
      <c r="R129" s="418"/>
      <c r="S129" s="418"/>
      <c r="T129" s="425"/>
      <c r="U129" s="49"/>
      <c r="V129" s="703"/>
      <c r="W129" s="418"/>
      <c r="X129" s="418"/>
      <c r="Y129" s="425"/>
      <c r="Z129" s="53"/>
      <c r="AA129" s="703"/>
      <c r="AB129" s="418"/>
      <c r="AC129" s="418"/>
      <c r="AD129" s="425"/>
      <c r="AE129" s="49"/>
      <c r="AF129" s="706"/>
      <c r="AG129" s="310"/>
      <c r="AH129" s="280"/>
      <c r="AI129" s="311"/>
      <c r="AJ129" s="217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s="1" customFormat="1" ht="18" hidden="1" customHeight="1">
      <c r="A130" s="738"/>
      <c r="B130" s="706"/>
      <c r="C130" s="283"/>
      <c r="D130" s="69"/>
      <c r="E130" s="309"/>
      <c r="F130" s="217"/>
      <c r="G130" s="703"/>
      <c r="H130" s="418"/>
      <c r="I130" s="418"/>
      <c r="J130" s="425"/>
      <c r="K130" s="49"/>
      <c r="L130" s="703"/>
      <c r="M130" s="418"/>
      <c r="N130" s="418"/>
      <c r="O130" s="425"/>
      <c r="P130" s="49"/>
      <c r="Q130" s="703"/>
      <c r="R130" s="418"/>
      <c r="S130" s="418"/>
      <c r="T130" s="425"/>
      <c r="U130" s="49"/>
      <c r="V130" s="703"/>
      <c r="W130" s="418"/>
      <c r="X130" s="418"/>
      <c r="Y130" s="425"/>
      <c r="Z130" s="53"/>
      <c r="AA130" s="703"/>
      <c r="AB130" s="418"/>
      <c r="AC130" s="418"/>
      <c r="AD130" s="425"/>
      <c r="AE130" s="49"/>
      <c r="AF130" s="706"/>
      <c r="AG130" s="310"/>
      <c r="AH130" s="280"/>
      <c r="AI130" s="311"/>
      <c r="AJ130" s="217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</row>
    <row r="131" spans="1:93" s="1" customFormat="1" ht="18" hidden="1" customHeight="1">
      <c r="A131" s="738"/>
      <c r="B131" s="706"/>
      <c r="C131" s="283"/>
      <c r="D131" s="69"/>
      <c r="E131" s="309"/>
      <c r="F131" s="217"/>
      <c r="G131" s="703"/>
      <c r="H131" s="418"/>
      <c r="I131" s="418"/>
      <c r="J131" s="425"/>
      <c r="K131" s="49"/>
      <c r="L131" s="703"/>
      <c r="M131" s="418"/>
      <c r="N131" s="418"/>
      <c r="O131" s="425"/>
      <c r="P131" s="49"/>
      <c r="Q131" s="703"/>
      <c r="R131" s="418"/>
      <c r="S131" s="418"/>
      <c r="T131" s="425"/>
      <c r="U131" s="49"/>
      <c r="V131" s="703"/>
      <c r="W131" s="418"/>
      <c r="X131" s="418"/>
      <c r="Y131" s="425"/>
      <c r="Z131" s="53"/>
      <c r="AA131" s="703"/>
      <c r="AB131" s="418"/>
      <c r="AC131" s="418"/>
      <c r="AD131" s="425"/>
      <c r="AE131" s="49"/>
      <c r="AF131" s="706"/>
      <c r="AG131" s="310"/>
      <c r="AH131" s="280"/>
      <c r="AI131" s="311"/>
      <c r="AJ131" s="217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</row>
    <row r="132" spans="1:93" s="1" customFormat="1" ht="18" hidden="1" customHeight="1">
      <c r="A132" s="738"/>
      <c r="B132" s="706"/>
      <c r="C132" s="283"/>
      <c r="D132" s="69"/>
      <c r="E132" s="309"/>
      <c r="F132" s="217"/>
      <c r="G132" s="703"/>
      <c r="H132" s="418"/>
      <c r="I132" s="418"/>
      <c r="J132" s="425"/>
      <c r="K132" s="49"/>
      <c r="L132" s="703"/>
      <c r="M132" s="418"/>
      <c r="N132" s="418"/>
      <c r="O132" s="425"/>
      <c r="P132" s="49"/>
      <c r="Q132" s="703"/>
      <c r="R132" s="418"/>
      <c r="S132" s="418"/>
      <c r="T132" s="425"/>
      <c r="U132" s="49"/>
      <c r="V132" s="703"/>
      <c r="W132" s="418"/>
      <c r="X132" s="418"/>
      <c r="Y132" s="425"/>
      <c r="Z132" s="53"/>
      <c r="AA132" s="703"/>
      <c r="AB132" s="418"/>
      <c r="AC132" s="418"/>
      <c r="AD132" s="425"/>
      <c r="AE132" s="49"/>
      <c r="AF132" s="706"/>
      <c r="AG132" s="310"/>
      <c r="AH132" s="280"/>
      <c r="AI132" s="311"/>
      <c r="AJ132" s="217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</row>
    <row r="133" spans="1:93" s="1" customFormat="1" ht="18" hidden="1" customHeight="1">
      <c r="A133" s="738"/>
      <c r="B133" s="706"/>
      <c r="C133" s="283"/>
      <c r="D133" s="69"/>
      <c r="E133" s="309"/>
      <c r="F133" s="217"/>
      <c r="G133" s="703"/>
      <c r="H133" s="418"/>
      <c r="I133" s="418"/>
      <c r="J133" s="425"/>
      <c r="K133" s="49"/>
      <c r="L133" s="703"/>
      <c r="M133" s="418"/>
      <c r="N133" s="418"/>
      <c r="O133" s="425"/>
      <c r="P133" s="49"/>
      <c r="Q133" s="703"/>
      <c r="R133" s="418"/>
      <c r="S133" s="418"/>
      <c r="T133" s="425"/>
      <c r="U133" s="49"/>
      <c r="V133" s="703"/>
      <c r="W133" s="418"/>
      <c r="X133" s="418"/>
      <c r="Y133" s="425"/>
      <c r="Z133" s="53"/>
      <c r="AA133" s="703"/>
      <c r="AB133" s="418"/>
      <c r="AC133" s="418"/>
      <c r="AD133" s="425"/>
      <c r="AE133" s="49"/>
      <c r="AF133" s="706"/>
      <c r="AG133" s="310"/>
      <c r="AH133" s="280"/>
      <c r="AI133" s="311"/>
      <c r="AJ133" s="217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</row>
    <row r="134" spans="1:93" s="1" customFormat="1" ht="18" hidden="1" customHeight="1">
      <c r="A134" s="738"/>
      <c r="B134" s="706"/>
      <c r="C134" s="283"/>
      <c r="D134" s="69"/>
      <c r="E134" s="309"/>
      <c r="F134" s="217"/>
      <c r="G134" s="703"/>
      <c r="H134" s="418"/>
      <c r="I134" s="418"/>
      <c r="J134" s="425"/>
      <c r="K134" s="49"/>
      <c r="L134" s="703"/>
      <c r="M134" s="418"/>
      <c r="N134" s="418"/>
      <c r="O134" s="425"/>
      <c r="P134" s="49"/>
      <c r="Q134" s="703"/>
      <c r="R134" s="418"/>
      <c r="S134" s="418"/>
      <c r="T134" s="425"/>
      <c r="U134" s="49"/>
      <c r="V134" s="703"/>
      <c r="W134" s="418"/>
      <c r="X134" s="418"/>
      <c r="Y134" s="425"/>
      <c r="Z134" s="53"/>
      <c r="AA134" s="703"/>
      <c r="AB134" s="418"/>
      <c r="AC134" s="418"/>
      <c r="AD134" s="425"/>
      <c r="AE134" s="49"/>
      <c r="AF134" s="706"/>
      <c r="AG134" s="310"/>
      <c r="AH134" s="280"/>
      <c r="AI134" s="311"/>
      <c r="AJ134" s="217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</row>
    <row r="135" spans="1:93" s="1" customFormat="1" ht="18" hidden="1" customHeight="1">
      <c r="A135" s="738"/>
      <c r="B135" s="706"/>
      <c r="C135" s="283"/>
      <c r="D135" s="69"/>
      <c r="E135" s="309"/>
      <c r="F135" s="217"/>
      <c r="G135" s="703"/>
      <c r="H135" s="418"/>
      <c r="I135" s="418"/>
      <c r="J135" s="425"/>
      <c r="K135" s="49"/>
      <c r="L135" s="703"/>
      <c r="M135" s="418"/>
      <c r="N135" s="418"/>
      <c r="O135" s="425"/>
      <c r="P135" s="49"/>
      <c r="Q135" s="703"/>
      <c r="R135" s="418"/>
      <c r="S135" s="418"/>
      <c r="T135" s="425"/>
      <c r="U135" s="49"/>
      <c r="V135" s="703"/>
      <c r="W135" s="418"/>
      <c r="X135" s="418"/>
      <c r="Y135" s="425"/>
      <c r="Z135" s="53"/>
      <c r="AA135" s="703"/>
      <c r="AB135" s="418"/>
      <c r="AC135" s="418"/>
      <c r="AD135" s="425"/>
      <c r="AE135" s="49"/>
      <c r="AF135" s="706"/>
      <c r="AG135" s="310"/>
      <c r="AH135" s="280"/>
      <c r="AI135" s="311"/>
      <c r="AJ135" s="217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</row>
    <row r="136" spans="1:93" s="1" customFormat="1" ht="18" hidden="1" customHeight="1">
      <c r="A136" s="738"/>
      <c r="B136" s="706"/>
      <c r="C136" s="283"/>
      <c r="D136" s="69"/>
      <c r="E136" s="309"/>
      <c r="F136" s="217"/>
      <c r="G136" s="703"/>
      <c r="H136" s="418"/>
      <c r="I136" s="418"/>
      <c r="J136" s="425"/>
      <c r="K136" s="49"/>
      <c r="L136" s="703"/>
      <c r="M136" s="418"/>
      <c r="N136" s="418"/>
      <c r="O136" s="425"/>
      <c r="P136" s="49"/>
      <c r="Q136" s="703"/>
      <c r="R136" s="418"/>
      <c r="S136" s="418"/>
      <c r="T136" s="425"/>
      <c r="U136" s="49"/>
      <c r="V136" s="703"/>
      <c r="W136" s="418"/>
      <c r="X136" s="418"/>
      <c r="Y136" s="425"/>
      <c r="Z136" s="53"/>
      <c r="AA136" s="703"/>
      <c r="AB136" s="418"/>
      <c r="AC136" s="418"/>
      <c r="AD136" s="425"/>
      <c r="AE136" s="49"/>
      <c r="AF136" s="706"/>
      <c r="AG136" s="310"/>
      <c r="AH136" s="280"/>
      <c r="AI136" s="311"/>
      <c r="AJ136" s="217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</row>
    <row r="137" spans="1:93" s="1" customFormat="1" ht="18" hidden="1" customHeight="1">
      <c r="A137" s="738"/>
      <c r="B137" s="706"/>
      <c r="C137" s="283"/>
      <c r="D137" s="69"/>
      <c r="E137" s="309"/>
      <c r="F137" s="217"/>
      <c r="G137" s="703"/>
      <c r="H137" s="418"/>
      <c r="I137" s="418"/>
      <c r="J137" s="425"/>
      <c r="K137" s="49"/>
      <c r="L137" s="703"/>
      <c r="M137" s="418"/>
      <c r="N137" s="418"/>
      <c r="O137" s="425"/>
      <c r="P137" s="49"/>
      <c r="Q137" s="703"/>
      <c r="R137" s="418"/>
      <c r="S137" s="418"/>
      <c r="T137" s="425"/>
      <c r="U137" s="49"/>
      <c r="V137" s="703"/>
      <c r="W137" s="418"/>
      <c r="X137" s="418"/>
      <c r="Y137" s="425"/>
      <c r="Z137" s="53"/>
      <c r="AA137" s="703"/>
      <c r="AB137" s="418"/>
      <c r="AC137" s="418"/>
      <c r="AD137" s="425"/>
      <c r="AE137" s="49"/>
      <c r="AF137" s="706"/>
      <c r="AG137" s="310"/>
      <c r="AH137" s="280"/>
      <c r="AI137" s="311"/>
      <c r="AJ137" s="21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</row>
    <row r="138" spans="1:93" s="1" customFormat="1" ht="18" hidden="1" customHeight="1" thickBot="1">
      <c r="A138" s="739"/>
      <c r="B138" s="707"/>
      <c r="C138" s="284"/>
      <c r="D138" s="71"/>
      <c r="E138" s="312"/>
      <c r="F138" s="218"/>
      <c r="G138" s="704"/>
      <c r="H138" s="418"/>
      <c r="I138" s="418"/>
      <c r="J138" s="425"/>
      <c r="K138" s="52"/>
      <c r="L138" s="704"/>
      <c r="M138" s="418"/>
      <c r="N138" s="418"/>
      <c r="O138" s="425"/>
      <c r="P138" s="52"/>
      <c r="Q138" s="704"/>
      <c r="R138" s="418"/>
      <c r="S138" s="418"/>
      <c r="T138" s="425"/>
      <c r="U138" s="52"/>
      <c r="V138" s="704"/>
      <c r="W138" s="418"/>
      <c r="X138" s="418"/>
      <c r="Y138" s="425"/>
      <c r="Z138" s="54"/>
      <c r="AA138" s="704"/>
      <c r="AB138" s="418"/>
      <c r="AC138" s="418"/>
      <c r="AD138" s="425"/>
      <c r="AE138" s="52"/>
      <c r="AF138" s="707"/>
      <c r="AG138" s="313"/>
      <c r="AH138" s="285"/>
      <c r="AI138" s="314"/>
      <c r="AJ138" s="21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</row>
    <row r="139" spans="1:93" s="1" customFormat="1" ht="18" hidden="1" customHeight="1">
      <c r="A139" s="737" t="s">
        <v>99</v>
      </c>
      <c r="B139" s="705"/>
      <c r="C139" s="281"/>
      <c r="D139" s="282"/>
      <c r="E139" s="305"/>
      <c r="F139" s="306"/>
      <c r="G139" s="702"/>
      <c r="H139" s="418"/>
      <c r="I139" s="418"/>
      <c r="J139" s="425"/>
      <c r="K139" s="45"/>
      <c r="L139" s="702"/>
      <c r="M139" s="418"/>
      <c r="N139" s="418"/>
      <c r="O139" s="425"/>
      <c r="P139" s="45"/>
      <c r="Q139" s="702"/>
      <c r="R139" s="418"/>
      <c r="S139" s="418"/>
      <c r="T139" s="425"/>
      <c r="U139" s="45"/>
      <c r="V139" s="702"/>
      <c r="W139" s="418"/>
      <c r="X139" s="418"/>
      <c r="Y139" s="425"/>
      <c r="Z139" s="426"/>
      <c r="AA139" s="702"/>
      <c r="AB139" s="418"/>
      <c r="AC139" s="418"/>
      <c r="AD139" s="425"/>
      <c r="AE139" s="45"/>
      <c r="AF139" s="705"/>
      <c r="AG139" s="307"/>
      <c r="AH139" s="279"/>
      <c r="AI139" s="308"/>
      <c r="AJ139" s="306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</row>
    <row r="140" spans="1:93" s="1" customFormat="1" ht="18" hidden="1" customHeight="1">
      <c r="A140" s="738"/>
      <c r="B140" s="706"/>
      <c r="C140" s="283"/>
      <c r="D140" s="69"/>
      <c r="E140" s="309"/>
      <c r="F140" s="217"/>
      <c r="G140" s="703"/>
      <c r="H140" s="418"/>
      <c r="I140" s="418"/>
      <c r="J140" s="425"/>
      <c r="K140" s="49"/>
      <c r="L140" s="703"/>
      <c r="M140" s="418"/>
      <c r="N140" s="418"/>
      <c r="O140" s="425"/>
      <c r="P140" s="49"/>
      <c r="Q140" s="703"/>
      <c r="R140" s="418"/>
      <c r="S140" s="418"/>
      <c r="T140" s="425"/>
      <c r="U140" s="49"/>
      <c r="V140" s="703"/>
      <c r="W140" s="418"/>
      <c r="X140" s="418"/>
      <c r="Y140" s="425"/>
      <c r="Z140" s="53"/>
      <c r="AA140" s="703"/>
      <c r="AB140" s="418"/>
      <c r="AC140" s="418"/>
      <c r="AD140" s="425"/>
      <c r="AE140" s="49"/>
      <c r="AF140" s="706"/>
      <c r="AG140" s="310"/>
      <c r="AH140" s="280"/>
      <c r="AI140" s="311"/>
      <c r="AJ140" s="217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</row>
    <row r="141" spans="1:93" s="1" customFormat="1" ht="18" hidden="1" customHeight="1">
      <c r="A141" s="738"/>
      <c r="B141" s="706"/>
      <c r="C141" s="283"/>
      <c r="D141" s="69"/>
      <c r="E141" s="309"/>
      <c r="F141" s="217"/>
      <c r="G141" s="703"/>
      <c r="H141" s="418"/>
      <c r="I141" s="418"/>
      <c r="J141" s="425"/>
      <c r="K141" s="49"/>
      <c r="L141" s="703"/>
      <c r="M141" s="418"/>
      <c r="N141" s="418"/>
      <c r="O141" s="425"/>
      <c r="P141" s="49"/>
      <c r="Q141" s="703"/>
      <c r="R141" s="418"/>
      <c r="S141" s="418"/>
      <c r="T141" s="425"/>
      <c r="U141" s="49"/>
      <c r="V141" s="703"/>
      <c r="W141" s="418"/>
      <c r="X141" s="418"/>
      <c r="Y141" s="425"/>
      <c r="Z141" s="53"/>
      <c r="AA141" s="703"/>
      <c r="AB141" s="418"/>
      <c r="AC141" s="418"/>
      <c r="AD141" s="425"/>
      <c r="AE141" s="49"/>
      <c r="AF141" s="706"/>
      <c r="AG141" s="310"/>
      <c r="AH141" s="280"/>
      <c r="AI141" s="311"/>
      <c r="AJ141" s="217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</row>
    <row r="142" spans="1:93" s="1" customFormat="1" ht="18" hidden="1" customHeight="1">
      <c r="A142" s="738"/>
      <c r="B142" s="706"/>
      <c r="C142" s="283"/>
      <c r="D142" s="69"/>
      <c r="E142" s="309"/>
      <c r="F142" s="217"/>
      <c r="G142" s="703"/>
      <c r="H142" s="418"/>
      <c r="I142" s="418"/>
      <c r="J142" s="425"/>
      <c r="K142" s="49"/>
      <c r="L142" s="703"/>
      <c r="M142" s="418"/>
      <c r="N142" s="418"/>
      <c r="O142" s="425"/>
      <c r="P142" s="49"/>
      <c r="Q142" s="703"/>
      <c r="R142" s="418"/>
      <c r="S142" s="418"/>
      <c r="T142" s="425"/>
      <c r="U142" s="49"/>
      <c r="V142" s="703"/>
      <c r="W142" s="418"/>
      <c r="X142" s="418"/>
      <c r="Y142" s="425"/>
      <c r="Z142" s="53"/>
      <c r="AA142" s="703"/>
      <c r="AB142" s="418"/>
      <c r="AC142" s="418"/>
      <c r="AD142" s="425"/>
      <c r="AE142" s="49"/>
      <c r="AF142" s="706"/>
      <c r="AG142" s="310"/>
      <c r="AH142" s="280"/>
      <c r="AI142" s="311"/>
      <c r="AJ142" s="217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</row>
    <row r="143" spans="1:93" s="1" customFormat="1" ht="18" hidden="1" customHeight="1">
      <c r="A143" s="738"/>
      <c r="B143" s="706"/>
      <c r="C143" s="283"/>
      <c r="D143" s="69"/>
      <c r="E143" s="309"/>
      <c r="F143" s="217"/>
      <c r="G143" s="703"/>
      <c r="H143" s="418"/>
      <c r="I143" s="418"/>
      <c r="J143" s="425"/>
      <c r="K143" s="49"/>
      <c r="L143" s="703"/>
      <c r="M143" s="418"/>
      <c r="N143" s="418"/>
      <c r="O143" s="425"/>
      <c r="P143" s="49"/>
      <c r="Q143" s="703"/>
      <c r="R143" s="418"/>
      <c r="S143" s="418"/>
      <c r="T143" s="425"/>
      <c r="U143" s="49"/>
      <c r="V143" s="703"/>
      <c r="W143" s="418"/>
      <c r="X143" s="418"/>
      <c r="Y143" s="425"/>
      <c r="Z143" s="53"/>
      <c r="AA143" s="703"/>
      <c r="AB143" s="418"/>
      <c r="AC143" s="418"/>
      <c r="AD143" s="425"/>
      <c r="AE143" s="49"/>
      <c r="AF143" s="706"/>
      <c r="AG143" s="310"/>
      <c r="AH143" s="280"/>
      <c r="AI143" s="311"/>
      <c r="AJ143" s="217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</row>
    <row r="144" spans="1:93" s="1" customFormat="1" ht="18" hidden="1" customHeight="1">
      <c r="A144" s="738"/>
      <c r="B144" s="706"/>
      <c r="C144" s="283"/>
      <c r="D144" s="69"/>
      <c r="E144" s="309"/>
      <c r="F144" s="217"/>
      <c r="G144" s="703"/>
      <c r="H144" s="418"/>
      <c r="I144" s="418"/>
      <c r="J144" s="425"/>
      <c r="K144" s="49"/>
      <c r="L144" s="703"/>
      <c r="M144" s="418"/>
      <c r="N144" s="418"/>
      <c r="O144" s="425"/>
      <c r="P144" s="49"/>
      <c r="Q144" s="703"/>
      <c r="R144" s="418"/>
      <c r="S144" s="418"/>
      <c r="T144" s="425"/>
      <c r="U144" s="49"/>
      <c r="V144" s="703"/>
      <c r="W144" s="418"/>
      <c r="X144" s="418"/>
      <c r="Y144" s="425"/>
      <c r="Z144" s="53"/>
      <c r="AA144" s="703"/>
      <c r="AB144" s="418"/>
      <c r="AC144" s="418"/>
      <c r="AD144" s="425"/>
      <c r="AE144" s="49"/>
      <c r="AF144" s="706"/>
      <c r="AG144" s="310"/>
      <c r="AH144" s="280"/>
      <c r="AI144" s="311"/>
      <c r="AJ144" s="217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</row>
    <row r="145" spans="1:93" s="1" customFormat="1" ht="18" hidden="1" customHeight="1">
      <c r="A145" s="738"/>
      <c r="B145" s="706"/>
      <c r="C145" s="283"/>
      <c r="D145" s="69"/>
      <c r="E145" s="309"/>
      <c r="F145" s="217"/>
      <c r="G145" s="703"/>
      <c r="H145" s="418"/>
      <c r="I145" s="418"/>
      <c r="J145" s="425"/>
      <c r="K145" s="49"/>
      <c r="L145" s="703"/>
      <c r="M145" s="418"/>
      <c r="N145" s="418"/>
      <c r="O145" s="425"/>
      <c r="P145" s="49"/>
      <c r="Q145" s="703"/>
      <c r="R145" s="418"/>
      <c r="S145" s="418"/>
      <c r="T145" s="425"/>
      <c r="U145" s="49"/>
      <c r="V145" s="703"/>
      <c r="W145" s="418"/>
      <c r="X145" s="418"/>
      <c r="Y145" s="425"/>
      <c r="Z145" s="53"/>
      <c r="AA145" s="703"/>
      <c r="AB145" s="418"/>
      <c r="AC145" s="418"/>
      <c r="AD145" s="425"/>
      <c r="AE145" s="49"/>
      <c r="AF145" s="706"/>
      <c r="AG145" s="310"/>
      <c r="AH145" s="280"/>
      <c r="AI145" s="311"/>
      <c r="AJ145" s="217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</row>
    <row r="146" spans="1:93" s="1" customFormat="1" ht="18" hidden="1" customHeight="1">
      <c r="A146" s="738"/>
      <c r="B146" s="706"/>
      <c r="C146" s="283"/>
      <c r="D146" s="69"/>
      <c r="E146" s="309"/>
      <c r="F146" s="217"/>
      <c r="G146" s="703"/>
      <c r="H146" s="418"/>
      <c r="I146" s="418"/>
      <c r="J146" s="425"/>
      <c r="K146" s="49"/>
      <c r="L146" s="703"/>
      <c r="M146" s="418"/>
      <c r="N146" s="418"/>
      <c r="O146" s="425"/>
      <c r="P146" s="49"/>
      <c r="Q146" s="703"/>
      <c r="R146" s="418"/>
      <c r="S146" s="418"/>
      <c r="T146" s="425"/>
      <c r="U146" s="49"/>
      <c r="V146" s="703"/>
      <c r="W146" s="418"/>
      <c r="X146" s="418"/>
      <c r="Y146" s="425"/>
      <c r="Z146" s="53"/>
      <c r="AA146" s="703"/>
      <c r="AB146" s="418"/>
      <c r="AC146" s="418"/>
      <c r="AD146" s="425"/>
      <c r="AE146" s="49"/>
      <c r="AF146" s="706"/>
      <c r="AG146" s="310"/>
      <c r="AH146" s="280"/>
      <c r="AI146" s="311"/>
      <c r="AJ146" s="217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</row>
    <row r="147" spans="1:93" s="1" customFormat="1" ht="18" hidden="1" customHeight="1">
      <c r="A147" s="738"/>
      <c r="B147" s="706"/>
      <c r="C147" s="283"/>
      <c r="D147" s="69"/>
      <c r="E147" s="309"/>
      <c r="F147" s="217"/>
      <c r="G147" s="703"/>
      <c r="H147" s="418"/>
      <c r="I147" s="418"/>
      <c r="J147" s="425"/>
      <c r="K147" s="49"/>
      <c r="L147" s="703"/>
      <c r="M147" s="418"/>
      <c r="N147" s="418"/>
      <c r="O147" s="425"/>
      <c r="P147" s="49"/>
      <c r="Q147" s="703"/>
      <c r="R147" s="418"/>
      <c r="S147" s="418"/>
      <c r="T147" s="425"/>
      <c r="U147" s="49"/>
      <c r="V147" s="703"/>
      <c r="W147" s="418"/>
      <c r="X147" s="418"/>
      <c r="Y147" s="425"/>
      <c r="Z147" s="53"/>
      <c r="AA147" s="703"/>
      <c r="AB147" s="418"/>
      <c r="AC147" s="418"/>
      <c r="AD147" s="425"/>
      <c r="AE147" s="49"/>
      <c r="AF147" s="706"/>
      <c r="AG147" s="310"/>
      <c r="AH147" s="280"/>
      <c r="AI147" s="311"/>
      <c r="AJ147" s="21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</row>
    <row r="148" spans="1:93" s="1" customFormat="1" ht="18" hidden="1" customHeight="1">
      <c r="A148" s="738"/>
      <c r="B148" s="706"/>
      <c r="C148" s="283"/>
      <c r="D148" s="69"/>
      <c r="E148" s="309"/>
      <c r="F148" s="217"/>
      <c r="G148" s="703"/>
      <c r="H148" s="418"/>
      <c r="I148" s="418"/>
      <c r="J148" s="425"/>
      <c r="K148" s="49"/>
      <c r="L148" s="703"/>
      <c r="M148" s="418"/>
      <c r="N148" s="418"/>
      <c r="O148" s="425"/>
      <c r="P148" s="49"/>
      <c r="Q148" s="703"/>
      <c r="R148" s="418"/>
      <c r="S148" s="418"/>
      <c r="T148" s="425"/>
      <c r="U148" s="49"/>
      <c r="V148" s="703"/>
      <c r="W148" s="418"/>
      <c r="X148" s="418"/>
      <c r="Y148" s="425"/>
      <c r="Z148" s="53"/>
      <c r="AA148" s="703"/>
      <c r="AB148" s="418"/>
      <c r="AC148" s="418"/>
      <c r="AD148" s="425"/>
      <c r="AE148" s="49"/>
      <c r="AF148" s="706"/>
      <c r="AG148" s="310"/>
      <c r="AH148" s="280"/>
      <c r="AI148" s="311"/>
      <c r="AJ148" s="217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</row>
    <row r="149" spans="1:93" s="1" customFormat="1" ht="18" hidden="1" customHeight="1">
      <c r="A149" s="738"/>
      <c r="B149" s="706"/>
      <c r="C149" s="283"/>
      <c r="D149" s="69"/>
      <c r="E149" s="309"/>
      <c r="F149" s="217"/>
      <c r="G149" s="703"/>
      <c r="H149" s="418"/>
      <c r="I149" s="418"/>
      <c r="J149" s="425"/>
      <c r="K149" s="49"/>
      <c r="L149" s="703"/>
      <c r="M149" s="418"/>
      <c r="N149" s="418"/>
      <c r="O149" s="425"/>
      <c r="P149" s="49"/>
      <c r="Q149" s="703"/>
      <c r="R149" s="418"/>
      <c r="S149" s="418"/>
      <c r="T149" s="425"/>
      <c r="U149" s="49"/>
      <c r="V149" s="703"/>
      <c r="W149" s="418"/>
      <c r="X149" s="418"/>
      <c r="Y149" s="425"/>
      <c r="Z149" s="53"/>
      <c r="AA149" s="703"/>
      <c r="AB149" s="418"/>
      <c r="AC149" s="418"/>
      <c r="AD149" s="425"/>
      <c r="AE149" s="49"/>
      <c r="AF149" s="706"/>
      <c r="AG149" s="310"/>
      <c r="AH149" s="280"/>
      <c r="AI149" s="311"/>
      <c r="AJ149" s="217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</row>
    <row r="150" spans="1:93" s="1" customFormat="1" ht="18" hidden="1" customHeight="1">
      <c r="A150" s="738"/>
      <c r="B150" s="706"/>
      <c r="C150" s="283"/>
      <c r="D150" s="69"/>
      <c r="E150" s="309"/>
      <c r="F150" s="217"/>
      <c r="G150" s="703"/>
      <c r="H150" s="418"/>
      <c r="I150" s="418"/>
      <c r="J150" s="425"/>
      <c r="K150" s="49"/>
      <c r="L150" s="703"/>
      <c r="M150" s="418"/>
      <c r="N150" s="418"/>
      <c r="O150" s="425"/>
      <c r="P150" s="49"/>
      <c r="Q150" s="703"/>
      <c r="R150" s="418"/>
      <c r="S150" s="418"/>
      <c r="T150" s="425"/>
      <c r="U150" s="49"/>
      <c r="V150" s="703"/>
      <c r="W150" s="418"/>
      <c r="X150" s="418"/>
      <c r="Y150" s="425"/>
      <c r="Z150" s="53"/>
      <c r="AA150" s="703"/>
      <c r="AB150" s="418"/>
      <c r="AC150" s="418"/>
      <c r="AD150" s="425"/>
      <c r="AE150" s="49"/>
      <c r="AF150" s="706"/>
      <c r="AG150" s="310"/>
      <c r="AH150" s="280"/>
      <c r="AI150" s="311"/>
      <c r="AJ150" s="217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</row>
    <row r="151" spans="1:93" s="1" customFormat="1" ht="18" hidden="1" customHeight="1">
      <c r="A151" s="738"/>
      <c r="B151" s="706"/>
      <c r="C151" s="283"/>
      <c r="D151" s="69"/>
      <c r="E151" s="309"/>
      <c r="F151" s="217"/>
      <c r="G151" s="703"/>
      <c r="H151" s="418"/>
      <c r="I151" s="418"/>
      <c r="J151" s="425"/>
      <c r="K151" s="49"/>
      <c r="L151" s="703"/>
      <c r="M151" s="418"/>
      <c r="N151" s="418"/>
      <c r="O151" s="425"/>
      <c r="P151" s="49"/>
      <c r="Q151" s="703"/>
      <c r="R151" s="418"/>
      <c r="S151" s="418"/>
      <c r="T151" s="425"/>
      <c r="U151" s="49"/>
      <c r="V151" s="703"/>
      <c r="W151" s="418"/>
      <c r="X151" s="418"/>
      <c r="Y151" s="425"/>
      <c r="Z151" s="53"/>
      <c r="AA151" s="703"/>
      <c r="AB151" s="418"/>
      <c r="AC151" s="418"/>
      <c r="AD151" s="425"/>
      <c r="AE151" s="49"/>
      <c r="AF151" s="706"/>
      <c r="AG151" s="310"/>
      <c r="AH151" s="280"/>
      <c r="AI151" s="311"/>
      <c r="AJ151" s="217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</row>
    <row r="152" spans="1:93" s="1" customFormat="1" ht="18" hidden="1" customHeight="1">
      <c r="A152" s="738"/>
      <c r="B152" s="706"/>
      <c r="C152" s="283"/>
      <c r="D152" s="69"/>
      <c r="E152" s="309"/>
      <c r="F152" s="217"/>
      <c r="G152" s="703"/>
      <c r="H152" s="418"/>
      <c r="I152" s="418"/>
      <c r="J152" s="425"/>
      <c r="K152" s="49"/>
      <c r="L152" s="703"/>
      <c r="M152" s="418"/>
      <c r="N152" s="418"/>
      <c r="O152" s="425"/>
      <c r="P152" s="49"/>
      <c r="Q152" s="703"/>
      <c r="R152" s="418"/>
      <c r="S152" s="418"/>
      <c r="T152" s="425"/>
      <c r="U152" s="49"/>
      <c r="V152" s="703"/>
      <c r="W152" s="418"/>
      <c r="X152" s="418"/>
      <c r="Y152" s="425"/>
      <c r="Z152" s="53"/>
      <c r="AA152" s="703"/>
      <c r="AB152" s="418"/>
      <c r="AC152" s="418"/>
      <c r="AD152" s="425"/>
      <c r="AE152" s="49"/>
      <c r="AF152" s="706"/>
      <c r="AG152" s="310"/>
      <c r="AH152" s="280"/>
      <c r="AI152" s="311"/>
      <c r="AJ152" s="217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</row>
    <row r="153" spans="1:93" s="1" customFormat="1" ht="18" hidden="1" customHeight="1" thickBot="1">
      <c r="A153" s="739"/>
      <c r="B153" s="707"/>
      <c r="C153" s="284"/>
      <c r="D153" s="71"/>
      <c r="E153" s="312"/>
      <c r="F153" s="218"/>
      <c r="G153" s="704"/>
      <c r="H153" s="418"/>
      <c r="I153" s="418"/>
      <c r="J153" s="425"/>
      <c r="K153" s="52"/>
      <c r="L153" s="704"/>
      <c r="M153" s="418"/>
      <c r="N153" s="418"/>
      <c r="O153" s="425"/>
      <c r="P153" s="52"/>
      <c r="Q153" s="704"/>
      <c r="R153" s="418"/>
      <c r="S153" s="418"/>
      <c r="T153" s="425"/>
      <c r="U153" s="52"/>
      <c r="V153" s="704"/>
      <c r="W153" s="418"/>
      <c r="X153" s="418"/>
      <c r="Y153" s="425"/>
      <c r="Z153" s="54"/>
      <c r="AA153" s="704"/>
      <c r="AB153" s="418"/>
      <c r="AC153" s="418"/>
      <c r="AD153" s="425"/>
      <c r="AE153" s="52"/>
      <c r="AF153" s="707"/>
      <c r="AG153" s="313"/>
      <c r="AH153" s="285"/>
      <c r="AI153" s="314"/>
      <c r="AJ153" s="218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</row>
    <row r="154" spans="1:93" s="1" customFormat="1" ht="18" hidden="1" customHeight="1">
      <c r="A154" s="737" t="s">
        <v>100</v>
      </c>
      <c r="B154" s="705"/>
      <c r="C154" s="281"/>
      <c r="D154" s="282"/>
      <c r="E154" s="305"/>
      <c r="F154" s="306"/>
      <c r="G154" s="702"/>
      <c r="H154" s="418"/>
      <c r="I154" s="418"/>
      <c r="J154" s="425"/>
      <c r="K154" s="45"/>
      <c r="L154" s="702"/>
      <c r="M154" s="418"/>
      <c r="N154" s="418"/>
      <c r="O154" s="425"/>
      <c r="P154" s="45"/>
      <c r="Q154" s="702"/>
      <c r="R154" s="418"/>
      <c r="S154" s="418"/>
      <c r="T154" s="425"/>
      <c r="U154" s="45"/>
      <c r="V154" s="702"/>
      <c r="W154" s="418"/>
      <c r="X154" s="418"/>
      <c r="Y154" s="425"/>
      <c r="Z154" s="426"/>
      <c r="AA154" s="702"/>
      <c r="AB154" s="418"/>
      <c r="AC154" s="418"/>
      <c r="AD154" s="425"/>
      <c r="AE154" s="45"/>
      <c r="AF154" s="705"/>
      <c r="AG154" s="307"/>
      <c r="AH154" s="279"/>
      <c r="AI154" s="308"/>
      <c r="AJ154" s="306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</row>
    <row r="155" spans="1:93" s="1" customFormat="1" ht="18" hidden="1" customHeight="1">
      <c r="A155" s="738"/>
      <c r="B155" s="706"/>
      <c r="C155" s="283"/>
      <c r="D155" s="69"/>
      <c r="E155" s="309"/>
      <c r="F155" s="217"/>
      <c r="G155" s="703"/>
      <c r="H155" s="418"/>
      <c r="I155" s="418"/>
      <c r="J155" s="425"/>
      <c r="K155" s="49"/>
      <c r="L155" s="703"/>
      <c r="M155" s="418"/>
      <c r="N155" s="418"/>
      <c r="O155" s="425"/>
      <c r="P155" s="49"/>
      <c r="Q155" s="703"/>
      <c r="R155" s="418"/>
      <c r="S155" s="418"/>
      <c r="T155" s="425"/>
      <c r="U155" s="49"/>
      <c r="V155" s="703"/>
      <c r="W155" s="418"/>
      <c r="X155" s="418"/>
      <c r="Y155" s="425"/>
      <c r="Z155" s="53"/>
      <c r="AA155" s="703"/>
      <c r="AB155" s="418"/>
      <c r="AC155" s="418"/>
      <c r="AD155" s="425"/>
      <c r="AE155" s="49"/>
      <c r="AF155" s="706"/>
      <c r="AG155" s="310"/>
      <c r="AH155" s="280"/>
      <c r="AI155" s="311"/>
      <c r="AJ155" s="217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</row>
    <row r="156" spans="1:93" s="1" customFormat="1" ht="18" hidden="1" customHeight="1">
      <c r="A156" s="738"/>
      <c r="B156" s="706"/>
      <c r="C156" s="283"/>
      <c r="D156" s="69"/>
      <c r="E156" s="309"/>
      <c r="F156" s="217"/>
      <c r="G156" s="703"/>
      <c r="H156" s="418"/>
      <c r="I156" s="418"/>
      <c r="J156" s="425"/>
      <c r="K156" s="49"/>
      <c r="L156" s="703"/>
      <c r="M156" s="418"/>
      <c r="N156" s="418"/>
      <c r="O156" s="425"/>
      <c r="P156" s="49"/>
      <c r="Q156" s="703"/>
      <c r="R156" s="418"/>
      <c r="S156" s="418"/>
      <c r="T156" s="425"/>
      <c r="U156" s="49"/>
      <c r="V156" s="703"/>
      <c r="W156" s="418"/>
      <c r="X156" s="418"/>
      <c r="Y156" s="425"/>
      <c r="Z156" s="53"/>
      <c r="AA156" s="703"/>
      <c r="AB156" s="418"/>
      <c r="AC156" s="418"/>
      <c r="AD156" s="425"/>
      <c r="AE156" s="49"/>
      <c r="AF156" s="706"/>
      <c r="AG156" s="310"/>
      <c r="AH156" s="280"/>
      <c r="AI156" s="311"/>
      <c r="AJ156" s="217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</row>
    <row r="157" spans="1:93" s="1" customFormat="1" ht="18" hidden="1" customHeight="1">
      <c r="A157" s="738"/>
      <c r="B157" s="706"/>
      <c r="C157" s="283"/>
      <c r="D157" s="69"/>
      <c r="E157" s="309"/>
      <c r="F157" s="217"/>
      <c r="G157" s="703"/>
      <c r="H157" s="418"/>
      <c r="I157" s="418"/>
      <c r="J157" s="425"/>
      <c r="K157" s="49"/>
      <c r="L157" s="703"/>
      <c r="M157" s="418"/>
      <c r="N157" s="418"/>
      <c r="O157" s="425"/>
      <c r="P157" s="49"/>
      <c r="Q157" s="703"/>
      <c r="R157" s="418"/>
      <c r="S157" s="418"/>
      <c r="T157" s="425"/>
      <c r="U157" s="49"/>
      <c r="V157" s="703"/>
      <c r="W157" s="418"/>
      <c r="X157" s="418"/>
      <c r="Y157" s="425"/>
      <c r="Z157" s="53"/>
      <c r="AA157" s="703"/>
      <c r="AB157" s="418"/>
      <c r="AC157" s="418"/>
      <c r="AD157" s="425"/>
      <c r="AE157" s="49"/>
      <c r="AF157" s="706"/>
      <c r="AG157" s="310"/>
      <c r="AH157" s="280"/>
      <c r="AI157" s="311"/>
      <c r="AJ157" s="21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</row>
    <row r="158" spans="1:93" s="1" customFormat="1" ht="18" hidden="1" customHeight="1">
      <c r="A158" s="738"/>
      <c r="B158" s="706"/>
      <c r="C158" s="283"/>
      <c r="D158" s="69"/>
      <c r="E158" s="309"/>
      <c r="F158" s="217"/>
      <c r="G158" s="703"/>
      <c r="H158" s="418"/>
      <c r="I158" s="418"/>
      <c r="J158" s="425"/>
      <c r="K158" s="49"/>
      <c r="L158" s="703"/>
      <c r="M158" s="418"/>
      <c r="N158" s="418"/>
      <c r="O158" s="425"/>
      <c r="P158" s="49"/>
      <c r="Q158" s="703"/>
      <c r="R158" s="418"/>
      <c r="S158" s="418"/>
      <c r="T158" s="425"/>
      <c r="U158" s="49"/>
      <c r="V158" s="703"/>
      <c r="W158" s="418"/>
      <c r="X158" s="418"/>
      <c r="Y158" s="425"/>
      <c r="Z158" s="53"/>
      <c r="AA158" s="703"/>
      <c r="AB158" s="418"/>
      <c r="AC158" s="418"/>
      <c r="AD158" s="425"/>
      <c r="AE158" s="49"/>
      <c r="AF158" s="706"/>
      <c r="AG158" s="310"/>
      <c r="AH158" s="280"/>
      <c r="AI158" s="311"/>
      <c r="AJ158" s="217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</row>
    <row r="159" spans="1:93" s="1" customFormat="1" ht="18" hidden="1" customHeight="1">
      <c r="A159" s="738"/>
      <c r="B159" s="706"/>
      <c r="C159" s="283"/>
      <c r="D159" s="69"/>
      <c r="E159" s="309"/>
      <c r="F159" s="217"/>
      <c r="G159" s="703"/>
      <c r="H159" s="418"/>
      <c r="I159" s="418"/>
      <c r="J159" s="425"/>
      <c r="K159" s="49"/>
      <c r="L159" s="703"/>
      <c r="M159" s="418"/>
      <c r="N159" s="418"/>
      <c r="O159" s="425"/>
      <c r="P159" s="49"/>
      <c r="Q159" s="703"/>
      <c r="R159" s="418"/>
      <c r="S159" s="418"/>
      <c r="T159" s="425"/>
      <c r="U159" s="49"/>
      <c r="V159" s="703"/>
      <c r="W159" s="418"/>
      <c r="X159" s="418"/>
      <c r="Y159" s="425"/>
      <c r="Z159" s="53"/>
      <c r="AA159" s="703"/>
      <c r="AB159" s="418"/>
      <c r="AC159" s="418"/>
      <c r="AD159" s="425"/>
      <c r="AE159" s="49"/>
      <c r="AF159" s="706"/>
      <c r="AG159" s="310"/>
      <c r="AH159" s="280"/>
      <c r="AI159" s="311"/>
      <c r="AJ159" s="217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</row>
    <row r="160" spans="1:93" s="1" customFormat="1" ht="18" hidden="1" customHeight="1">
      <c r="A160" s="738"/>
      <c r="B160" s="706"/>
      <c r="C160" s="283"/>
      <c r="D160" s="69"/>
      <c r="E160" s="309"/>
      <c r="F160" s="217"/>
      <c r="G160" s="703"/>
      <c r="H160" s="418"/>
      <c r="I160" s="418"/>
      <c r="J160" s="425"/>
      <c r="K160" s="49"/>
      <c r="L160" s="703"/>
      <c r="M160" s="418"/>
      <c r="N160" s="418"/>
      <c r="O160" s="425"/>
      <c r="P160" s="49"/>
      <c r="Q160" s="703"/>
      <c r="R160" s="418"/>
      <c r="S160" s="418"/>
      <c r="T160" s="425"/>
      <c r="U160" s="49"/>
      <c r="V160" s="703"/>
      <c r="W160" s="418"/>
      <c r="X160" s="418"/>
      <c r="Y160" s="425"/>
      <c r="Z160" s="53"/>
      <c r="AA160" s="703"/>
      <c r="AB160" s="418"/>
      <c r="AC160" s="418"/>
      <c r="AD160" s="425"/>
      <c r="AE160" s="49"/>
      <c r="AF160" s="706"/>
      <c r="AG160" s="310"/>
      <c r="AH160" s="280"/>
      <c r="AI160" s="311"/>
      <c r="AJ160" s="217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</row>
    <row r="161" spans="1:93" s="1" customFormat="1" ht="18" hidden="1" customHeight="1">
      <c r="A161" s="738"/>
      <c r="B161" s="706"/>
      <c r="C161" s="283"/>
      <c r="D161" s="69"/>
      <c r="E161" s="309"/>
      <c r="F161" s="217"/>
      <c r="G161" s="703"/>
      <c r="H161" s="418"/>
      <c r="I161" s="418"/>
      <c r="J161" s="425"/>
      <c r="K161" s="49"/>
      <c r="L161" s="703"/>
      <c r="M161" s="418"/>
      <c r="N161" s="418"/>
      <c r="O161" s="425"/>
      <c r="P161" s="49"/>
      <c r="Q161" s="703"/>
      <c r="R161" s="418"/>
      <c r="S161" s="418"/>
      <c r="T161" s="425"/>
      <c r="U161" s="49"/>
      <c r="V161" s="703"/>
      <c r="W161" s="418"/>
      <c r="X161" s="418"/>
      <c r="Y161" s="425"/>
      <c r="Z161" s="53"/>
      <c r="AA161" s="703"/>
      <c r="AB161" s="418"/>
      <c r="AC161" s="418"/>
      <c r="AD161" s="425"/>
      <c r="AE161" s="49"/>
      <c r="AF161" s="706"/>
      <c r="AG161" s="310"/>
      <c r="AH161" s="280"/>
      <c r="AI161" s="311"/>
      <c r="AJ161" s="217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</row>
    <row r="162" spans="1:93" s="1" customFormat="1" ht="18" hidden="1" customHeight="1">
      <c r="A162" s="738"/>
      <c r="B162" s="706"/>
      <c r="C162" s="283"/>
      <c r="D162" s="69"/>
      <c r="E162" s="309"/>
      <c r="F162" s="217"/>
      <c r="G162" s="703"/>
      <c r="H162" s="418"/>
      <c r="I162" s="418"/>
      <c r="J162" s="425"/>
      <c r="K162" s="49"/>
      <c r="L162" s="703"/>
      <c r="M162" s="418"/>
      <c r="N162" s="418"/>
      <c r="O162" s="425"/>
      <c r="P162" s="49"/>
      <c r="Q162" s="703"/>
      <c r="R162" s="418"/>
      <c r="S162" s="418"/>
      <c r="T162" s="425"/>
      <c r="U162" s="49"/>
      <c r="V162" s="703"/>
      <c r="W162" s="418"/>
      <c r="X162" s="418"/>
      <c r="Y162" s="425"/>
      <c r="Z162" s="53"/>
      <c r="AA162" s="703"/>
      <c r="AB162" s="418"/>
      <c r="AC162" s="418"/>
      <c r="AD162" s="425"/>
      <c r="AE162" s="49"/>
      <c r="AF162" s="706"/>
      <c r="AG162" s="310"/>
      <c r="AH162" s="280"/>
      <c r="AI162" s="311"/>
      <c r="AJ162" s="217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</row>
    <row r="163" spans="1:93" s="1" customFormat="1" ht="18" hidden="1" customHeight="1">
      <c r="A163" s="738"/>
      <c r="B163" s="706"/>
      <c r="C163" s="283"/>
      <c r="D163" s="69"/>
      <c r="E163" s="309"/>
      <c r="F163" s="217"/>
      <c r="G163" s="703"/>
      <c r="H163" s="418"/>
      <c r="I163" s="418"/>
      <c r="J163" s="425"/>
      <c r="K163" s="49"/>
      <c r="L163" s="703"/>
      <c r="M163" s="418"/>
      <c r="N163" s="418"/>
      <c r="O163" s="425"/>
      <c r="P163" s="49"/>
      <c r="Q163" s="703"/>
      <c r="R163" s="418"/>
      <c r="S163" s="418"/>
      <c r="T163" s="425"/>
      <c r="U163" s="49"/>
      <c r="V163" s="703"/>
      <c r="W163" s="418"/>
      <c r="X163" s="418"/>
      <c r="Y163" s="425"/>
      <c r="Z163" s="53"/>
      <c r="AA163" s="703"/>
      <c r="AB163" s="418"/>
      <c r="AC163" s="418"/>
      <c r="AD163" s="425"/>
      <c r="AE163" s="49"/>
      <c r="AF163" s="706"/>
      <c r="AG163" s="310"/>
      <c r="AH163" s="280"/>
      <c r="AI163" s="311"/>
      <c r="AJ163" s="217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</row>
    <row r="164" spans="1:93" s="1" customFormat="1" ht="18" hidden="1" customHeight="1">
      <c r="A164" s="738"/>
      <c r="B164" s="706"/>
      <c r="C164" s="283"/>
      <c r="D164" s="69"/>
      <c r="E164" s="309"/>
      <c r="F164" s="217"/>
      <c r="G164" s="703"/>
      <c r="H164" s="418"/>
      <c r="I164" s="418"/>
      <c r="J164" s="425"/>
      <c r="K164" s="49"/>
      <c r="L164" s="703"/>
      <c r="M164" s="418"/>
      <c r="N164" s="418"/>
      <c r="O164" s="425"/>
      <c r="P164" s="49"/>
      <c r="Q164" s="703"/>
      <c r="R164" s="418"/>
      <c r="S164" s="418"/>
      <c r="T164" s="425"/>
      <c r="U164" s="49"/>
      <c r="V164" s="703"/>
      <c r="W164" s="418"/>
      <c r="X164" s="418"/>
      <c r="Y164" s="425"/>
      <c r="Z164" s="53"/>
      <c r="AA164" s="703"/>
      <c r="AB164" s="418"/>
      <c r="AC164" s="418"/>
      <c r="AD164" s="425"/>
      <c r="AE164" s="49"/>
      <c r="AF164" s="706"/>
      <c r="AG164" s="310"/>
      <c r="AH164" s="280"/>
      <c r="AI164" s="311"/>
      <c r="AJ164" s="217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</row>
    <row r="165" spans="1:93" s="1" customFormat="1" ht="18" hidden="1" customHeight="1">
      <c r="A165" s="738"/>
      <c r="B165" s="706"/>
      <c r="C165" s="283"/>
      <c r="D165" s="69"/>
      <c r="E165" s="309"/>
      <c r="F165" s="217"/>
      <c r="G165" s="703"/>
      <c r="H165" s="418"/>
      <c r="I165" s="418"/>
      <c r="J165" s="425"/>
      <c r="K165" s="49"/>
      <c r="L165" s="703"/>
      <c r="M165" s="418"/>
      <c r="N165" s="418"/>
      <c r="O165" s="425"/>
      <c r="P165" s="49"/>
      <c r="Q165" s="703"/>
      <c r="R165" s="418"/>
      <c r="S165" s="418"/>
      <c r="T165" s="425"/>
      <c r="U165" s="49"/>
      <c r="V165" s="703"/>
      <c r="W165" s="418"/>
      <c r="X165" s="418"/>
      <c r="Y165" s="425"/>
      <c r="Z165" s="53"/>
      <c r="AA165" s="703"/>
      <c r="AB165" s="418"/>
      <c r="AC165" s="418"/>
      <c r="AD165" s="425"/>
      <c r="AE165" s="49"/>
      <c r="AF165" s="706"/>
      <c r="AG165" s="310"/>
      <c r="AH165" s="280"/>
      <c r="AI165" s="311"/>
      <c r="AJ165" s="217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</row>
    <row r="166" spans="1:93" s="1" customFormat="1" ht="18" hidden="1" customHeight="1">
      <c r="A166" s="738"/>
      <c r="B166" s="706"/>
      <c r="C166" s="283"/>
      <c r="D166" s="69"/>
      <c r="E166" s="309"/>
      <c r="F166" s="217"/>
      <c r="G166" s="703"/>
      <c r="H166" s="418"/>
      <c r="I166" s="418"/>
      <c r="J166" s="425"/>
      <c r="K166" s="49"/>
      <c r="L166" s="703"/>
      <c r="M166" s="418"/>
      <c r="N166" s="418"/>
      <c r="O166" s="425"/>
      <c r="P166" s="49"/>
      <c r="Q166" s="703"/>
      <c r="R166" s="418"/>
      <c r="S166" s="418"/>
      <c r="T166" s="425"/>
      <c r="U166" s="49"/>
      <c r="V166" s="703"/>
      <c r="W166" s="418"/>
      <c r="X166" s="418"/>
      <c r="Y166" s="425"/>
      <c r="Z166" s="53"/>
      <c r="AA166" s="703"/>
      <c r="AB166" s="418"/>
      <c r="AC166" s="418"/>
      <c r="AD166" s="425"/>
      <c r="AE166" s="49"/>
      <c r="AF166" s="706"/>
      <c r="AG166" s="310"/>
      <c r="AH166" s="280"/>
      <c r="AI166" s="311"/>
      <c r="AJ166" s="217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</row>
    <row r="167" spans="1:93" s="1" customFormat="1" ht="18" hidden="1" customHeight="1">
      <c r="A167" s="738"/>
      <c r="B167" s="706"/>
      <c r="C167" s="283"/>
      <c r="D167" s="69"/>
      <c r="E167" s="309"/>
      <c r="F167" s="217"/>
      <c r="G167" s="703"/>
      <c r="H167" s="418"/>
      <c r="I167" s="418"/>
      <c r="J167" s="425"/>
      <c r="K167" s="49"/>
      <c r="L167" s="703"/>
      <c r="M167" s="418"/>
      <c r="N167" s="418"/>
      <c r="O167" s="425"/>
      <c r="P167" s="49"/>
      <c r="Q167" s="703"/>
      <c r="R167" s="418"/>
      <c r="S167" s="418"/>
      <c r="T167" s="425"/>
      <c r="U167" s="49"/>
      <c r="V167" s="703"/>
      <c r="W167" s="418"/>
      <c r="X167" s="418"/>
      <c r="Y167" s="425"/>
      <c r="Z167" s="53"/>
      <c r="AA167" s="703"/>
      <c r="AB167" s="418"/>
      <c r="AC167" s="418"/>
      <c r="AD167" s="425"/>
      <c r="AE167" s="49"/>
      <c r="AF167" s="706"/>
      <c r="AG167" s="310"/>
      <c r="AH167" s="280"/>
      <c r="AI167" s="311"/>
      <c r="AJ167" s="21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</row>
    <row r="168" spans="1:93" s="1" customFormat="1" ht="18" hidden="1" customHeight="1" thickBot="1">
      <c r="A168" s="739"/>
      <c r="B168" s="707"/>
      <c r="C168" s="284"/>
      <c r="D168" s="71"/>
      <c r="E168" s="312"/>
      <c r="F168" s="218"/>
      <c r="G168" s="704"/>
      <c r="H168" s="418"/>
      <c r="I168" s="418"/>
      <c r="J168" s="425"/>
      <c r="K168" s="52"/>
      <c r="L168" s="704"/>
      <c r="M168" s="418"/>
      <c r="N168" s="418"/>
      <c r="O168" s="425"/>
      <c r="P168" s="52"/>
      <c r="Q168" s="704"/>
      <c r="R168" s="418"/>
      <c r="S168" s="418"/>
      <c r="T168" s="425"/>
      <c r="U168" s="52"/>
      <c r="V168" s="704"/>
      <c r="W168" s="418"/>
      <c r="X168" s="418"/>
      <c r="Y168" s="425"/>
      <c r="Z168" s="54"/>
      <c r="AA168" s="704"/>
      <c r="AB168" s="418"/>
      <c r="AC168" s="418"/>
      <c r="AD168" s="425"/>
      <c r="AE168" s="52"/>
      <c r="AF168" s="707"/>
      <c r="AG168" s="313"/>
      <c r="AH168" s="285"/>
      <c r="AI168" s="314"/>
      <c r="AJ168" s="21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</row>
    <row r="169" spans="1:93" s="1" customFormat="1" ht="18" hidden="1" customHeight="1">
      <c r="A169" s="737" t="s">
        <v>101</v>
      </c>
      <c r="B169" s="705"/>
      <c r="C169" s="281"/>
      <c r="D169" s="282"/>
      <c r="E169" s="305"/>
      <c r="F169" s="306"/>
      <c r="G169" s="702"/>
      <c r="H169" s="418"/>
      <c r="I169" s="418"/>
      <c r="J169" s="425"/>
      <c r="K169" s="45"/>
      <c r="L169" s="702"/>
      <c r="M169" s="418"/>
      <c r="N169" s="418"/>
      <c r="O169" s="425"/>
      <c r="P169" s="45"/>
      <c r="Q169" s="702"/>
      <c r="R169" s="418"/>
      <c r="S169" s="418"/>
      <c r="T169" s="425"/>
      <c r="U169" s="45"/>
      <c r="V169" s="702"/>
      <c r="W169" s="418"/>
      <c r="X169" s="418"/>
      <c r="Y169" s="425"/>
      <c r="Z169" s="426"/>
      <c r="AA169" s="702"/>
      <c r="AB169" s="418"/>
      <c r="AC169" s="418"/>
      <c r="AD169" s="425"/>
      <c r="AE169" s="45"/>
      <c r="AF169" s="705"/>
      <c r="AG169" s="307"/>
      <c r="AH169" s="279"/>
      <c r="AI169" s="308"/>
      <c r="AJ169" s="306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</row>
    <row r="170" spans="1:93" s="1" customFormat="1" ht="18" hidden="1" customHeight="1">
      <c r="A170" s="738"/>
      <c r="B170" s="706"/>
      <c r="C170" s="283"/>
      <c r="D170" s="69"/>
      <c r="E170" s="309"/>
      <c r="F170" s="217"/>
      <c r="G170" s="703"/>
      <c r="H170" s="418"/>
      <c r="I170" s="418"/>
      <c r="J170" s="425"/>
      <c r="K170" s="49"/>
      <c r="L170" s="703"/>
      <c r="M170" s="418"/>
      <c r="N170" s="418"/>
      <c r="O170" s="425"/>
      <c r="P170" s="49"/>
      <c r="Q170" s="703"/>
      <c r="R170" s="418"/>
      <c r="S170" s="418"/>
      <c r="T170" s="425"/>
      <c r="U170" s="49"/>
      <c r="V170" s="703"/>
      <c r="W170" s="418"/>
      <c r="X170" s="418"/>
      <c r="Y170" s="425"/>
      <c r="Z170" s="53"/>
      <c r="AA170" s="703"/>
      <c r="AB170" s="418"/>
      <c r="AC170" s="418"/>
      <c r="AD170" s="425"/>
      <c r="AE170" s="49"/>
      <c r="AF170" s="706"/>
      <c r="AG170" s="310"/>
      <c r="AH170" s="280"/>
      <c r="AI170" s="311"/>
      <c r="AJ170" s="217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</row>
    <row r="171" spans="1:93" s="1" customFormat="1" ht="18" hidden="1" customHeight="1">
      <c r="A171" s="738"/>
      <c r="B171" s="706"/>
      <c r="C171" s="283"/>
      <c r="D171" s="69"/>
      <c r="E171" s="309"/>
      <c r="F171" s="217"/>
      <c r="G171" s="703"/>
      <c r="H171" s="418"/>
      <c r="I171" s="418"/>
      <c r="J171" s="425"/>
      <c r="K171" s="49"/>
      <c r="L171" s="703"/>
      <c r="M171" s="418"/>
      <c r="N171" s="418"/>
      <c r="O171" s="425"/>
      <c r="P171" s="49"/>
      <c r="Q171" s="703"/>
      <c r="R171" s="418"/>
      <c r="S171" s="418"/>
      <c r="T171" s="425"/>
      <c r="U171" s="49"/>
      <c r="V171" s="703"/>
      <c r="W171" s="418"/>
      <c r="X171" s="418"/>
      <c r="Y171" s="425"/>
      <c r="Z171" s="53"/>
      <c r="AA171" s="703"/>
      <c r="AB171" s="418"/>
      <c r="AC171" s="418"/>
      <c r="AD171" s="425"/>
      <c r="AE171" s="49"/>
      <c r="AF171" s="706"/>
      <c r="AG171" s="310"/>
      <c r="AH171" s="280"/>
      <c r="AI171" s="311"/>
      <c r="AJ171" s="217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</row>
    <row r="172" spans="1:93" s="1" customFormat="1" ht="18" hidden="1" customHeight="1">
      <c r="A172" s="738"/>
      <c r="B172" s="706"/>
      <c r="C172" s="283"/>
      <c r="D172" s="69"/>
      <c r="E172" s="309"/>
      <c r="F172" s="217"/>
      <c r="G172" s="703"/>
      <c r="H172" s="418"/>
      <c r="I172" s="418"/>
      <c r="J172" s="425"/>
      <c r="K172" s="49"/>
      <c r="L172" s="703"/>
      <c r="M172" s="418"/>
      <c r="N172" s="418"/>
      <c r="O172" s="425"/>
      <c r="P172" s="49"/>
      <c r="Q172" s="703"/>
      <c r="R172" s="418"/>
      <c r="S172" s="418"/>
      <c r="T172" s="425"/>
      <c r="U172" s="49"/>
      <c r="V172" s="703"/>
      <c r="W172" s="418"/>
      <c r="X172" s="418"/>
      <c r="Y172" s="425"/>
      <c r="Z172" s="53"/>
      <c r="AA172" s="703"/>
      <c r="AB172" s="418"/>
      <c r="AC172" s="418"/>
      <c r="AD172" s="425"/>
      <c r="AE172" s="49"/>
      <c r="AF172" s="706"/>
      <c r="AG172" s="310"/>
      <c r="AH172" s="280"/>
      <c r="AI172" s="311"/>
      <c r="AJ172" s="217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</row>
    <row r="173" spans="1:93" s="1" customFormat="1" ht="18" hidden="1" customHeight="1">
      <c r="A173" s="738"/>
      <c r="B173" s="706"/>
      <c r="C173" s="283"/>
      <c r="D173" s="69"/>
      <c r="E173" s="309"/>
      <c r="F173" s="217"/>
      <c r="G173" s="703"/>
      <c r="H173" s="418"/>
      <c r="I173" s="418"/>
      <c r="J173" s="425"/>
      <c r="K173" s="49"/>
      <c r="L173" s="703"/>
      <c r="M173" s="418"/>
      <c r="N173" s="418"/>
      <c r="O173" s="425"/>
      <c r="P173" s="49"/>
      <c r="Q173" s="703"/>
      <c r="R173" s="418"/>
      <c r="S173" s="418"/>
      <c r="T173" s="425"/>
      <c r="U173" s="49"/>
      <c r="V173" s="703"/>
      <c r="W173" s="418"/>
      <c r="X173" s="418"/>
      <c r="Y173" s="425"/>
      <c r="Z173" s="53"/>
      <c r="AA173" s="703"/>
      <c r="AB173" s="418"/>
      <c r="AC173" s="418"/>
      <c r="AD173" s="425"/>
      <c r="AE173" s="49"/>
      <c r="AF173" s="706"/>
      <c r="AG173" s="310"/>
      <c r="AH173" s="280"/>
      <c r="AI173" s="311"/>
      <c r="AJ173" s="217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</row>
    <row r="174" spans="1:93" s="1" customFormat="1" ht="18" hidden="1" customHeight="1">
      <c r="A174" s="738"/>
      <c r="B174" s="706"/>
      <c r="C174" s="283"/>
      <c r="D174" s="69"/>
      <c r="E174" s="309"/>
      <c r="F174" s="217"/>
      <c r="G174" s="703"/>
      <c r="H174" s="418"/>
      <c r="I174" s="418"/>
      <c r="J174" s="425"/>
      <c r="K174" s="49"/>
      <c r="L174" s="703"/>
      <c r="M174" s="418"/>
      <c r="N174" s="418"/>
      <c r="O174" s="425"/>
      <c r="P174" s="49"/>
      <c r="Q174" s="703"/>
      <c r="R174" s="418"/>
      <c r="S174" s="418"/>
      <c r="T174" s="425"/>
      <c r="U174" s="49"/>
      <c r="V174" s="703"/>
      <c r="W174" s="418"/>
      <c r="X174" s="418"/>
      <c r="Y174" s="425"/>
      <c r="Z174" s="53"/>
      <c r="AA174" s="703"/>
      <c r="AB174" s="418"/>
      <c r="AC174" s="418"/>
      <c r="AD174" s="425"/>
      <c r="AE174" s="49"/>
      <c r="AF174" s="706"/>
      <c r="AG174" s="310"/>
      <c r="AH174" s="280"/>
      <c r="AI174" s="311"/>
      <c r="AJ174" s="217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</row>
    <row r="175" spans="1:93" s="1" customFormat="1" ht="18" hidden="1" customHeight="1">
      <c r="A175" s="738"/>
      <c r="B175" s="706"/>
      <c r="C175" s="283"/>
      <c r="D175" s="69"/>
      <c r="E175" s="309"/>
      <c r="F175" s="217"/>
      <c r="G175" s="703"/>
      <c r="H175" s="418"/>
      <c r="I175" s="418"/>
      <c r="J175" s="425"/>
      <c r="K175" s="49"/>
      <c r="L175" s="703"/>
      <c r="M175" s="418"/>
      <c r="N175" s="418"/>
      <c r="O175" s="425"/>
      <c r="P175" s="49"/>
      <c r="Q175" s="703"/>
      <c r="R175" s="418"/>
      <c r="S175" s="418"/>
      <c r="T175" s="425"/>
      <c r="U175" s="49"/>
      <c r="V175" s="703"/>
      <c r="W175" s="418"/>
      <c r="X175" s="418"/>
      <c r="Y175" s="425"/>
      <c r="Z175" s="53"/>
      <c r="AA175" s="703"/>
      <c r="AB175" s="418"/>
      <c r="AC175" s="418"/>
      <c r="AD175" s="425"/>
      <c r="AE175" s="49"/>
      <c r="AF175" s="706"/>
      <c r="AG175" s="310"/>
      <c r="AH175" s="280"/>
      <c r="AI175" s="311"/>
      <c r="AJ175" s="217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</row>
    <row r="176" spans="1:93" s="1" customFormat="1" ht="18" hidden="1" customHeight="1">
      <c r="A176" s="738"/>
      <c r="B176" s="706"/>
      <c r="C176" s="283"/>
      <c r="D176" s="69"/>
      <c r="E176" s="309"/>
      <c r="F176" s="217"/>
      <c r="G176" s="703"/>
      <c r="H176" s="418"/>
      <c r="I176" s="418"/>
      <c r="J176" s="425"/>
      <c r="K176" s="49"/>
      <c r="L176" s="703"/>
      <c r="M176" s="418"/>
      <c r="N176" s="418"/>
      <c r="O176" s="425"/>
      <c r="P176" s="49"/>
      <c r="Q176" s="703"/>
      <c r="R176" s="418"/>
      <c r="S176" s="418"/>
      <c r="T176" s="425"/>
      <c r="U176" s="49"/>
      <c r="V176" s="703"/>
      <c r="W176" s="418"/>
      <c r="X176" s="418"/>
      <c r="Y176" s="425"/>
      <c r="Z176" s="53"/>
      <c r="AA176" s="703"/>
      <c r="AB176" s="418"/>
      <c r="AC176" s="418"/>
      <c r="AD176" s="425"/>
      <c r="AE176" s="49"/>
      <c r="AF176" s="706"/>
      <c r="AG176" s="310"/>
      <c r="AH176" s="280"/>
      <c r="AI176" s="311"/>
      <c r="AJ176" s="217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</row>
    <row r="177" spans="1:93" s="1" customFormat="1" ht="18" hidden="1" customHeight="1">
      <c r="A177" s="738"/>
      <c r="B177" s="706"/>
      <c r="C177" s="283"/>
      <c r="D177" s="69"/>
      <c r="E177" s="309"/>
      <c r="F177" s="217"/>
      <c r="G177" s="703"/>
      <c r="H177" s="418"/>
      <c r="I177" s="418"/>
      <c r="J177" s="425"/>
      <c r="K177" s="49"/>
      <c r="L177" s="703"/>
      <c r="M177" s="418"/>
      <c r="N177" s="418"/>
      <c r="O177" s="425"/>
      <c r="P177" s="49"/>
      <c r="Q177" s="703"/>
      <c r="R177" s="418"/>
      <c r="S177" s="418"/>
      <c r="T177" s="425"/>
      <c r="U177" s="49"/>
      <c r="V177" s="703"/>
      <c r="W177" s="418"/>
      <c r="X177" s="418"/>
      <c r="Y177" s="425"/>
      <c r="Z177" s="53"/>
      <c r="AA177" s="703"/>
      <c r="AB177" s="418"/>
      <c r="AC177" s="418"/>
      <c r="AD177" s="425"/>
      <c r="AE177" s="49"/>
      <c r="AF177" s="706"/>
      <c r="AG177" s="310"/>
      <c r="AH177" s="280"/>
      <c r="AI177" s="311"/>
      <c r="AJ177" s="21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</row>
    <row r="178" spans="1:93" s="1" customFormat="1" ht="18" hidden="1" customHeight="1">
      <c r="A178" s="738"/>
      <c r="B178" s="706"/>
      <c r="C178" s="283"/>
      <c r="D178" s="69"/>
      <c r="E178" s="309"/>
      <c r="F178" s="217"/>
      <c r="G178" s="703"/>
      <c r="H178" s="418"/>
      <c r="I178" s="418"/>
      <c r="J178" s="425"/>
      <c r="K178" s="49"/>
      <c r="L178" s="703"/>
      <c r="M178" s="418"/>
      <c r="N178" s="418"/>
      <c r="O178" s="425"/>
      <c r="P178" s="49"/>
      <c r="Q178" s="703"/>
      <c r="R178" s="418"/>
      <c r="S178" s="418"/>
      <c r="T178" s="425"/>
      <c r="U178" s="49"/>
      <c r="V178" s="703"/>
      <c r="W178" s="418"/>
      <c r="X178" s="418"/>
      <c r="Y178" s="425"/>
      <c r="Z178" s="53"/>
      <c r="AA178" s="703"/>
      <c r="AB178" s="418"/>
      <c r="AC178" s="418"/>
      <c r="AD178" s="425"/>
      <c r="AE178" s="49"/>
      <c r="AF178" s="706"/>
      <c r="AG178" s="310"/>
      <c r="AH178" s="280"/>
      <c r="AI178" s="311"/>
      <c r="AJ178" s="217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</row>
    <row r="179" spans="1:93" s="1" customFormat="1" ht="18" hidden="1" customHeight="1">
      <c r="A179" s="738"/>
      <c r="B179" s="706"/>
      <c r="C179" s="283"/>
      <c r="D179" s="69"/>
      <c r="E179" s="309"/>
      <c r="F179" s="217"/>
      <c r="G179" s="703"/>
      <c r="H179" s="418"/>
      <c r="I179" s="418"/>
      <c r="J179" s="425"/>
      <c r="K179" s="49"/>
      <c r="L179" s="703"/>
      <c r="M179" s="418"/>
      <c r="N179" s="418"/>
      <c r="O179" s="425"/>
      <c r="P179" s="49"/>
      <c r="Q179" s="703"/>
      <c r="R179" s="418"/>
      <c r="S179" s="418"/>
      <c r="T179" s="425"/>
      <c r="U179" s="49"/>
      <c r="V179" s="703"/>
      <c r="W179" s="418"/>
      <c r="X179" s="418"/>
      <c r="Y179" s="425"/>
      <c r="Z179" s="53"/>
      <c r="AA179" s="703"/>
      <c r="AB179" s="418"/>
      <c r="AC179" s="418"/>
      <c r="AD179" s="425"/>
      <c r="AE179" s="49"/>
      <c r="AF179" s="706"/>
      <c r="AG179" s="310"/>
      <c r="AH179" s="280"/>
      <c r="AI179" s="311"/>
      <c r="AJ179" s="217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</row>
    <row r="180" spans="1:93" s="1" customFormat="1" ht="18" hidden="1" customHeight="1">
      <c r="A180" s="738"/>
      <c r="B180" s="706"/>
      <c r="C180" s="283"/>
      <c r="D180" s="69"/>
      <c r="E180" s="309"/>
      <c r="F180" s="217"/>
      <c r="G180" s="703"/>
      <c r="H180" s="418"/>
      <c r="I180" s="418"/>
      <c r="J180" s="425"/>
      <c r="K180" s="49"/>
      <c r="L180" s="703"/>
      <c r="M180" s="418"/>
      <c r="N180" s="418"/>
      <c r="O180" s="425"/>
      <c r="P180" s="49"/>
      <c r="Q180" s="703"/>
      <c r="R180" s="418"/>
      <c r="S180" s="418"/>
      <c r="T180" s="425"/>
      <c r="U180" s="49"/>
      <c r="V180" s="703"/>
      <c r="W180" s="418"/>
      <c r="X180" s="418"/>
      <c r="Y180" s="425"/>
      <c r="Z180" s="53"/>
      <c r="AA180" s="703"/>
      <c r="AB180" s="418"/>
      <c r="AC180" s="418"/>
      <c r="AD180" s="425"/>
      <c r="AE180" s="49"/>
      <c r="AF180" s="706"/>
      <c r="AG180" s="310"/>
      <c r="AH180" s="280"/>
      <c r="AI180" s="311"/>
      <c r="AJ180" s="217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</row>
    <row r="181" spans="1:93" s="1" customFormat="1" ht="18" hidden="1" customHeight="1">
      <c r="A181" s="738"/>
      <c r="B181" s="706"/>
      <c r="C181" s="283"/>
      <c r="D181" s="69"/>
      <c r="E181" s="309"/>
      <c r="F181" s="217"/>
      <c r="G181" s="703"/>
      <c r="H181" s="418"/>
      <c r="I181" s="418"/>
      <c r="J181" s="425"/>
      <c r="K181" s="49"/>
      <c r="L181" s="703"/>
      <c r="M181" s="418"/>
      <c r="N181" s="418"/>
      <c r="O181" s="425"/>
      <c r="P181" s="49"/>
      <c r="Q181" s="703"/>
      <c r="R181" s="418"/>
      <c r="S181" s="418"/>
      <c r="T181" s="425"/>
      <c r="U181" s="49"/>
      <c r="V181" s="703"/>
      <c r="W181" s="418"/>
      <c r="X181" s="418"/>
      <c r="Y181" s="425"/>
      <c r="Z181" s="53"/>
      <c r="AA181" s="703"/>
      <c r="AB181" s="418"/>
      <c r="AC181" s="418"/>
      <c r="AD181" s="425"/>
      <c r="AE181" s="49"/>
      <c r="AF181" s="706"/>
      <c r="AG181" s="310"/>
      <c r="AH181" s="280"/>
      <c r="AI181" s="311"/>
      <c r="AJ181" s="217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</row>
    <row r="182" spans="1:93" s="1" customFormat="1" ht="18" hidden="1" customHeight="1">
      <c r="A182" s="738"/>
      <c r="B182" s="706"/>
      <c r="C182" s="283"/>
      <c r="D182" s="69"/>
      <c r="E182" s="309"/>
      <c r="F182" s="217"/>
      <c r="G182" s="703"/>
      <c r="H182" s="418"/>
      <c r="I182" s="418"/>
      <c r="J182" s="425"/>
      <c r="K182" s="49"/>
      <c r="L182" s="703"/>
      <c r="M182" s="418"/>
      <c r="N182" s="418"/>
      <c r="O182" s="425"/>
      <c r="P182" s="49"/>
      <c r="Q182" s="703"/>
      <c r="R182" s="418"/>
      <c r="S182" s="418"/>
      <c r="T182" s="425"/>
      <c r="U182" s="49"/>
      <c r="V182" s="703"/>
      <c r="W182" s="418"/>
      <c r="X182" s="418"/>
      <c r="Y182" s="425"/>
      <c r="Z182" s="53"/>
      <c r="AA182" s="703"/>
      <c r="AB182" s="418"/>
      <c r="AC182" s="418"/>
      <c r="AD182" s="425"/>
      <c r="AE182" s="49"/>
      <c r="AF182" s="706"/>
      <c r="AG182" s="310"/>
      <c r="AH182" s="280"/>
      <c r="AI182" s="311"/>
      <c r="AJ182" s="217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</row>
    <row r="183" spans="1:93" s="1" customFormat="1" ht="18" hidden="1" customHeight="1" thickBot="1">
      <c r="A183" s="739"/>
      <c r="B183" s="707"/>
      <c r="C183" s="284"/>
      <c r="D183" s="71"/>
      <c r="E183" s="312"/>
      <c r="F183" s="218"/>
      <c r="G183" s="704"/>
      <c r="H183" s="418"/>
      <c r="I183" s="418"/>
      <c r="J183" s="425"/>
      <c r="K183" s="52"/>
      <c r="L183" s="704"/>
      <c r="M183" s="418"/>
      <c r="N183" s="418"/>
      <c r="O183" s="425"/>
      <c r="P183" s="49"/>
      <c r="Q183" s="704"/>
      <c r="R183" s="418"/>
      <c r="S183" s="418"/>
      <c r="T183" s="425"/>
      <c r="U183" s="52"/>
      <c r="V183" s="704"/>
      <c r="W183" s="418"/>
      <c r="X183" s="418"/>
      <c r="Y183" s="425"/>
      <c r="Z183" s="54"/>
      <c r="AA183" s="704"/>
      <c r="AB183" s="418"/>
      <c r="AC183" s="418"/>
      <c r="AD183" s="425"/>
      <c r="AE183" s="49"/>
      <c r="AF183" s="707"/>
      <c r="AG183" s="313"/>
      <c r="AH183" s="285"/>
      <c r="AI183" s="314"/>
      <c r="AJ183" s="218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</row>
    <row r="184" spans="1:93" s="1" customFormat="1" ht="18" customHeight="1">
      <c r="A184" s="761" t="s">
        <v>23</v>
      </c>
      <c r="B184" s="705"/>
      <c r="C184" s="281"/>
      <c r="D184" s="282"/>
      <c r="E184" s="305"/>
      <c r="F184" s="317"/>
      <c r="G184" s="728"/>
      <c r="H184" s="410"/>
      <c r="I184" s="411"/>
      <c r="J184" s="439"/>
      <c r="K184" s="413"/>
      <c r="L184" s="728"/>
      <c r="M184" s="410"/>
      <c r="N184" s="411"/>
      <c r="O184" s="439"/>
      <c r="P184" s="413"/>
      <c r="Q184" s="728"/>
      <c r="R184" s="410"/>
      <c r="S184" s="411"/>
      <c r="T184" s="439"/>
      <c r="U184" s="413"/>
      <c r="V184" s="728"/>
      <c r="W184" s="410"/>
      <c r="X184" s="411"/>
      <c r="Y184" s="439"/>
      <c r="Z184" s="413"/>
      <c r="AA184" s="728"/>
      <c r="AB184" s="410"/>
      <c r="AC184" s="411"/>
      <c r="AD184" s="439"/>
      <c r="AE184" s="413"/>
      <c r="AF184" s="705"/>
      <c r="AG184" s="307"/>
      <c r="AH184" s="279"/>
      <c r="AI184" s="308"/>
      <c r="AJ184" s="317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</row>
    <row r="185" spans="1:93" s="1" customFormat="1" ht="18" customHeight="1">
      <c r="A185" s="762"/>
      <c r="B185" s="706"/>
      <c r="C185" s="283"/>
      <c r="D185" s="69"/>
      <c r="E185" s="309"/>
      <c r="F185" s="318"/>
      <c r="G185" s="729"/>
      <c r="H185" s="122"/>
      <c r="I185" s="58"/>
      <c r="J185" s="425"/>
      <c r="K185" s="49"/>
      <c r="L185" s="729"/>
      <c r="M185" s="122"/>
      <c r="N185" s="58"/>
      <c r="O185" s="425"/>
      <c r="P185" s="49"/>
      <c r="Q185" s="729"/>
      <c r="R185" s="122"/>
      <c r="S185" s="58"/>
      <c r="T185" s="425"/>
      <c r="U185" s="49"/>
      <c r="V185" s="729"/>
      <c r="W185" s="122"/>
      <c r="X185" s="58"/>
      <c r="Y185" s="425"/>
      <c r="Z185" s="49"/>
      <c r="AA185" s="729"/>
      <c r="AB185" s="122"/>
      <c r="AC185" s="58"/>
      <c r="AD185" s="425"/>
      <c r="AE185" s="49"/>
      <c r="AF185" s="706"/>
      <c r="AG185" s="310"/>
      <c r="AH185" s="280"/>
      <c r="AI185" s="311"/>
      <c r="AJ185" s="318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</row>
    <row r="186" spans="1:93" s="1" customFormat="1" ht="18" customHeight="1">
      <c r="A186" s="762"/>
      <c r="B186" s="706"/>
      <c r="C186" s="283"/>
      <c r="D186" s="69"/>
      <c r="E186" s="309"/>
      <c r="F186" s="318"/>
      <c r="G186" s="729"/>
      <c r="H186" s="57"/>
      <c r="I186" s="100"/>
      <c r="J186" s="425"/>
      <c r="K186" s="49"/>
      <c r="L186" s="729"/>
      <c r="M186" s="57"/>
      <c r="N186" s="100"/>
      <c r="O186" s="425"/>
      <c r="P186" s="49"/>
      <c r="Q186" s="729"/>
      <c r="R186" s="57"/>
      <c r="S186" s="100"/>
      <c r="T186" s="425"/>
      <c r="U186" s="49"/>
      <c r="V186" s="729"/>
      <c r="W186" s="57"/>
      <c r="X186" s="100"/>
      <c r="Y186" s="425"/>
      <c r="Z186" s="49"/>
      <c r="AA186" s="729"/>
      <c r="AB186" s="57"/>
      <c r="AC186" s="100"/>
      <c r="AD186" s="425"/>
      <c r="AE186" s="49"/>
      <c r="AF186" s="706"/>
      <c r="AG186" s="310"/>
      <c r="AH186" s="280"/>
      <c r="AI186" s="311"/>
      <c r="AJ186" s="318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</row>
    <row r="187" spans="1:93" s="1" customFormat="1" ht="18" customHeight="1">
      <c r="A187" s="762"/>
      <c r="B187" s="706"/>
      <c r="C187" s="283"/>
      <c r="D187" s="69"/>
      <c r="E187" s="309"/>
      <c r="F187" s="318"/>
      <c r="G187" s="729"/>
      <c r="H187" s="436"/>
      <c r="I187" s="448"/>
      <c r="J187" s="425"/>
      <c r="K187" s="49"/>
      <c r="L187" s="729"/>
      <c r="M187" s="437"/>
      <c r="N187" s="419"/>
      <c r="O187" s="425"/>
      <c r="P187" s="49"/>
      <c r="Q187" s="729"/>
      <c r="R187" s="437"/>
      <c r="S187" s="419"/>
      <c r="T187" s="425"/>
      <c r="U187" s="49"/>
      <c r="V187" s="729"/>
      <c r="W187" s="437"/>
      <c r="X187" s="419"/>
      <c r="Y187" s="425"/>
      <c r="Z187" s="49"/>
      <c r="AA187" s="729"/>
      <c r="AB187" s="57"/>
      <c r="AC187" s="100"/>
      <c r="AD187" s="425"/>
      <c r="AE187" s="49"/>
      <c r="AF187" s="706"/>
      <c r="AG187" s="310"/>
      <c r="AH187" s="280"/>
      <c r="AI187" s="311"/>
      <c r="AJ187" s="318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</row>
    <row r="188" spans="1:93" s="1" customFormat="1" ht="16.899999999999999" customHeight="1" thickBot="1">
      <c r="A188" s="762"/>
      <c r="B188" s="706"/>
      <c r="C188" s="283"/>
      <c r="D188" s="69"/>
      <c r="E188" s="309"/>
      <c r="F188" s="318"/>
      <c r="G188" s="729"/>
      <c r="H188" s="437"/>
      <c r="I188" s="419"/>
      <c r="J188" s="425"/>
      <c r="K188" s="49"/>
      <c r="L188" s="729"/>
      <c r="M188" s="437"/>
      <c r="N188" s="419"/>
      <c r="O188" s="425"/>
      <c r="P188" s="49"/>
      <c r="Q188" s="729"/>
      <c r="R188" s="437"/>
      <c r="S188" s="419"/>
      <c r="T188" s="425"/>
      <c r="U188" s="49"/>
      <c r="V188" s="729"/>
      <c r="W188" s="437"/>
      <c r="X188" s="419"/>
      <c r="Y188" s="425"/>
      <c r="Z188" s="49"/>
      <c r="AA188" s="729"/>
      <c r="AB188" s="437"/>
      <c r="AC188" s="419"/>
      <c r="AD188" s="425"/>
      <c r="AE188" s="49"/>
      <c r="AF188" s="706"/>
      <c r="AG188" s="310"/>
      <c r="AH188" s="280"/>
      <c r="AI188" s="311"/>
      <c r="AJ188" s="31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</row>
    <row r="189" spans="1:93" s="1" customFormat="1" ht="18" hidden="1" customHeight="1">
      <c r="A189" s="762"/>
      <c r="B189" s="706"/>
      <c r="C189" s="283"/>
      <c r="D189" s="69"/>
      <c r="E189" s="309"/>
      <c r="F189" s="217"/>
      <c r="G189" s="729"/>
      <c r="H189" s="429"/>
      <c r="I189" s="419"/>
      <c r="J189" s="425"/>
      <c r="K189" s="49"/>
      <c r="L189" s="729"/>
      <c r="M189" s="429"/>
      <c r="N189" s="419"/>
      <c r="O189" s="425"/>
      <c r="P189" s="49"/>
      <c r="Q189" s="729"/>
      <c r="R189" s="429"/>
      <c r="S189" s="419"/>
      <c r="T189" s="425"/>
      <c r="U189" s="49"/>
      <c r="V189" s="729"/>
      <c r="W189" s="429"/>
      <c r="X189" s="419"/>
      <c r="Y189" s="425"/>
      <c r="Z189" s="49"/>
      <c r="AA189" s="729"/>
      <c r="AB189" s="429"/>
      <c r="AC189" s="419"/>
      <c r="AD189" s="425"/>
      <c r="AE189" s="49"/>
      <c r="AF189" s="706"/>
      <c r="AG189" s="310"/>
      <c r="AH189" s="280"/>
      <c r="AI189" s="311"/>
      <c r="AJ189" s="217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</row>
    <row r="190" spans="1:93" s="1" customFormat="1" ht="18" hidden="1" customHeight="1" thickBot="1">
      <c r="A190" s="762"/>
      <c r="B190" s="706"/>
      <c r="C190" s="283"/>
      <c r="D190" s="69"/>
      <c r="E190" s="309"/>
      <c r="F190" s="217"/>
      <c r="G190" s="729"/>
      <c r="H190" s="429"/>
      <c r="I190" s="419"/>
      <c r="J190" s="425"/>
      <c r="K190" s="49"/>
      <c r="L190" s="729"/>
      <c r="M190" s="429"/>
      <c r="N190" s="419"/>
      <c r="O190" s="425"/>
      <c r="P190" s="49"/>
      <c r="Q190" s="729"/>
      <c r="R190" s="429"/>
      <c r="S190" s="419"/>
      <c r="T190" s="425"/>
      <c r="U190" s="49"/>
      <c r="V190" s="729"/>
      <c r="W190" s="429"/>
      <c r="X190" s="419"/>
      <c r="Y190" s="425"/>
      <c r="Z190" s="49"/>
      <c r="AA190" s="729"/>
      <c r="AB190" s="429"/>
      <c r="AC190" s="419"/>
      <c r="AD190" s="425"/>
      <c r="AE190" s="49"/>
      <c r="AF190" s="706"/>
      <c r="AG190" s="310"/>
      <c r="AH190" s="280"/>
      <c r="AI190" s="311"/>
      <c r="AJ190" s="217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</row>
    <row r="191" spans="1:93" s="1" customFormat="1" ht="18" hidden="1" customHeight="1">
      <c r="A191" s="762"/>
      <c r="B191" s="706"/>
      <c r="C191" s="283"/>
      <c r="D191" s="69"/>
      <c r="E191" s="309"/>
      <c r="F191" s="217"/>
      <c r="G191" s="729"/>
      <c r="H191" s="414"/>
      <c r="I191" s="415"/>
      <c r="J191" s="425"/>
      <c r="K191" s="49"/>
      <c r="L191" s="729"/>
      <c r="M191" s="414"/>
      <c r="N191" s="415"/>
      <c r="O191" s="425"/>
      <c r="P191" s="49"/>
      <c r="Q191" s="729"/>
      <c r="R191" s="414"/>
      <c r="S191" s="415"/>
      <c r="T191" s="425"/>
      <c r="U191" s="49"/>
      <c r="V191" s="729"/>
      <c r="W191" s="414"/>
      <c r="X191" s="415"/>
      <c r="Y191" s="425"/>
      <c r="Z191" s="49"/>
      <c r="AA191" s="729"/>
      <c r="AB191" s="414"/>
      <c r="AC191" s="415"/>
      <c r="AD191" s="425"/>
      <c r="AE191" s="49"/>
      <c r="AF191" s="706"/>
      <c r="AG191" s="310"/>
      <c r="AH191" s="280"/>
      <c r="AI191" s="311"/>
      <c r="AJ191" s="217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</row>
    <row r="192" spans="1:93" s="1" customFormat="1" ht="18" hidden="1" customHeight="1">
      <c r="A192" s="762"/>
      <c r="B192" s="706"/>
      <c r="C192" s="283"/>
      <c r="D192" s="69"/>
      <c r="E192" s="309"/>
      <c r="F192" s="217"/>
      <c r="G192" s="729"/>
      <c r="H192" s="122"/>
      <c r="I192" s="131"/>
      <c r="J192" s="131"/>
      <c r="K192" s="49"/>
      <c r="L192" s="729"/>
      <c r="M192" s="122"/>
      <c r="N192" s="131"/>
      <c r="O192" s="131"/>
      <c r="P192" s="49"/>
      <c r="Q192" s="729"/>
      <c r="R192" s="122"/>
      <c r="S192" s="131"/>
      <c r="T192" s="131"/>
      <c r="U192" s="49"/>
      <c r="V192" s="729"/>
      <c r="W192" s="122"/>
      <c r="X192" s="131"/>
      <c r="Y192" s="131"/>
      <c r="Z192" s="49"/>
      <c r="AA192" s="729"/>
      <c r="AB192" s="122"/>
      <c r="AC192" s="131"/>
      <c r="AD192" s="131"/>
      <c r="AE192" s="49"/>
      <c r="AF192" s="706"/>
      <c r="AG192" s="310"/>
      <c r="AH192" s="280"/>
      <c r="AI192" s="311"/>
      <c r="AJ192" s="217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</row>
    <row r="193" spans="1:93" s="1" customFormat="1" ht="18" hidden="1" customHeight="1">
      <c r="A193" s="762"/>
      <c r="B193" s="706"/>
      <c r="C193" s="283"/>
      <c r="D193" s="69"/>
      <c r="E193" s="309"/>
      <c r="F193" s="217"/>
      <c r="G193" s="729"/>
      <c r="H193" s="122"/>
      <c r="I193" s="131"/>
      <c r="J193" s="131"/>
      <c r="K193" s="49"/>
      <c r="L193" s="729"/>
      <c r="M193" s="122"/>
      <c r="N193" s="131"/>
      <c r="O193" s="131"/>
      <c r="P193" s="49"/>
      <c r="Q193" s="729"/>
      <c r="R193" s="122"/>
      <c r="S193" s="131"/>
      <c r="T193" s="131"/>
      <c r="U193" s="49"/>
      <c r="V193" s="729"/>
      <c r="W193" s="122"/>
      <c r="X193" s="131"/>
      <c r="Y193" s="131"/>
      <c r="Z193" s="49"/>
      <c r="AA193" s="729"/>
      <c r="AB193" s="122"/>
      <c r="AC193" s="131"/>
      <c r="AD193" s="131"/>
      <c r="AE193" s="49"/>
      <c r="AF193" s="706"/>
      <c r="AG193" s="310"/>
      <c r="AH193" s="280"/>
      <c r="AI193" s="311"/>
      <c r="AJ193" s="217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</row>
    <row r="194" spans="1:93" s="1" customFormat="1" ht="18" hidden="1" customHeight="1">
      <c r="A194" s="762"/>
      <c r="B194" s="706"/>
      <c r="C194" s="283"/>
      <c r="D194" s="69"/>
      <c r="E194" s="309"/>
      <c r="F194" s="217"/>
      <c r="G194" s="729"/>
      <c r="H194" s="122"/>
      <c r="I194" s="131"/>
      <c r="J194" s="131"/>
      <c r="K194" s="49"/>
      <c r="L194" s="729"/>
      <c r="M194" s="122"/>
      <c r="N194" s="131"/>
      <c r="O194" s="131"/>
      <c r="P194" s="49"/>
      <c r="Q194" s="729"/>
      <c r="R194" s="122"/>
      <c r="S194" s="131"/>
      <c r="T194" s="131"/>
      <c r="U194" s="49"/>
      <c r="V194" s="729"/>
      <c r="W194" s="122"/>
      <c r="X194" s="131"/>
      <c r="Y194" s="131"/>
      <c r="Z194" s="49"/>
      <c r="AA194" s="729"/>
      <c r="AB194" s="122"/>
      <c r="AC194" s="131"/>
      <c r="AD194" s="131"/>
      <c r="AE194" s="49"/>
      <c r="AF194" s="706"/>
      <c r="AG194" s="310"/>
      <c r="AH194" s="280"/>
      <c r="AI194" s="311"/>
      <c r="AJ194" s="217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</row>
    <row r="195" spans="1:93" s="1" customFormat="1" ht="18" hidden="1" customHeight="1">
      <c r="A195" s="762"/>
      <c r="B195" s="706"/>
      <c r="C195" s="283"/>
      <c r="D195" s="69"/>
      <c r="E195" s="309"/>
      <c r="F195" s="217"/>
      <c r="G195" s="729"/>
      <c r="H195" s="122"/>
      <c r="I195" s="131"/>
      <c r="J195" s="131"/>
      <c r="K195" s="49"/>
      <c r="L195" s="729"/>
      <c r="M195" s="122"/>
      <c r="N195" s="131"/>
      <c r="O195" s="131"/>
      <c r="P195" s="49"/>
      <c r="Q195" s="729"/>
      <c r="R195" s="122"/>
      <c r="S195" s="131"/>
      <c r="T195" s="131"/>
      <c r="U195" s="49"/>
      <c r="V195" s="729"/>
      <c r="W195" s="122"/>
      <c r="X195" s="131"/>
      <c r="Y195" s="131"/>
      <c r="Z195" s="49"/>
      <c r="AA195" s="729"/>
      <c r="AB195" s="122"/>
      <c r="AC195" s="131"/>
      <c r="AD195" s="131"/>
      <c r="AE195" s="49"/>
      <c r="AF195" s="706"/>
      <c r="AG195" s="310"/>
      <c r="AH195" s="280"/>
      <c r="AI195" s="311"/>
      <c r="AJ195" s="217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</row>
    <row r="196" spans="1:93" s="1" customFormat="1" ht="18" hidden="1" customHeight="1">
      <c r="A196" s="762"/>
      <c r="B196" s="706"/>
      <c r="C196" s="283"/>
      <c r="D196" s="69"/>
      <c r="E196" s="309"/>
      <c r="F196" s="217"/>
      <c r="G196" s="729"/>
      <c r="H196" s="122"/>
      <c r="I196" s="131"/>
      <c r="J196" s="131"/>
      <c r="K196" s="49"/>
      <c r="L196" s="729"/>
      <c r="M196" s="122"/>
      <c r="N196" s="131"/>
      <c r="O196" s="131"/>
      <c r="P196" s="49"/>
      <c r="Q196" s="729"/>
      <c r="R196" s="122"/>
      <c r="S196" s="131"/>
      <c r="T196" s="131"/>
      <c r="U196" s="49"/>
      <c r="V196" s="729"/>
      <c r="W196" s="122"/>
      <c r="X196" s="131"/>
      <c r="Y196" s="131"/>
      <c r="Z196" s="49"/>
      <c r="AA196" s="729"/>
      <c r="AB196" s="122"/>
      <c r="AC196" s="131"/>
      <c r="AD196" s="131"/>
      <c r="AE196" s="49"/>
      <c r="AF196" s="706"/>
      <c r="AG196" s="310"/>
      <c r="AH196" s="280"/>
      <c r="AI196" s="311"/>
      <c r="AJ196" s="217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</row>
    <row r="197" spans="1:93" s="1" customFormat="1" ht="18" hidden="1" customHeight="1">
      <c r="A197" s="762"/>
      <c r="B197" s="706"/>
      <c r="C197" s="283"/>
      <c r="D197" s="69"/>
      <c r="E197" s="309"/>
      <c r="F197" s="217"/>
      <c r="G197" s="729"/>
      <c r="H197" s="122"/>
      <c r="I197" s="131"/>
      <c r="J197" s="131"/>
      <c r="K197" s="49"/>
      <c r="L197" s="729"/>
      <c r="M197" s="122"/>
      <c r="N197" s="131"/>
      <c r="O197" s="131"/>
      <c r="P197" s="49"/>
      <c r="Q197" s="729"/>
      <c r="R197" s="122"/>
      <c r="S197" s="131"/>
      <c r="T197" s="131"/>
      <c r="U197" s="49"/>
      <c r="V197" s="729"/>
      <c r="W197" s="122"/>
      <c r="X197" s="131"/>
      <c r="Y197" s="131"/>
      <c r="Z197" s="49"/>
      <c r="AA197" s="729"/>
      <c r="AB197" s="122"/>
      <c r="AC197" s="131"/>
      <c r="AD197" s="131"/>
      <c r="AE197" s="49"/>
      <c r="AF197" s="706"/>
      <c r="AG197" s="310"/>
      <c r="AH197" s="280"/>
      <c r="AI197" s="311"/>
      <c r="AJ197" s="21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</row>
    <row r="198" spans="1:93" s="1" customFormat="1" ht="18" hidden="1" customHeight="1" thickBot="1">
      <c r="A198" s="763"/>
      <c r="B198" s="707"/>
      <c r="C198" s="284"/>
      <c r="D198" s="71"/>
      <c r="E198" s="312"/>
      <c r="F198" s="218"/>
      <c r="G198" s="730"/>
      <c r="H198" s="122"/>
      <c r="I198" s="131"/>
      <c r="J198" s="131"/>
      <c r="K198" s="49"/>
      <c r="L198" s="730"/>
      <c r="M198" s="122"/>
      <c r="N198" s="131"/>
      <c r="O198" s="131"/>
      <c r="P198" s="49"/>
      <c r="Q198" s="730"/>
      <c r="R198" s="122"/>
      <c r="S198" s="131"/>
      <c r="T198" s="131"/>
      <c r="U198" s="49"/>
      <c r="V198" s="730"/>
      <c r="W198" s="122"/>
      <c r="X198" s="131"/>
      <c r="Y198" s="131"/>
      <c r="Z198" s="49"/>
      <c r="AA198" s="730"/>
      <c r="AB198" s="122"/>
      <c r="AC198" s="131"/>
      <c r="AD198" s="131"/>
      <c r="AE198" s="49"/>
      <c r="AF198" s="707"/>
      <c r="AG198" s="313"/>
      <c r="AH198" s="285"/>
      <c r="AI198" s="314"/>
      <c r="AJ198" s="21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</row>
    <row r="199" spans="1:93" s="1" customFormat="1" ht="18" customHeight="1">
      <c r="A199" s="761" t="s">
        <v>104</v>
      </c>
      <c r="B199" s="705"/>
      <c r="C199" s="281"/>
      <c r="D199" s="282"/>
      <c r="E199" s="305"/>
      <c r="F199" s="306"/>
      <c r="G199" s="728"/>
      <c r="H199" s="449"/>
      <c r="I199" s="411"/>
      <c r="J199" s="439"/>
      <c r="K199" s="413"/>
      <c r="L199" s="728"/>
      <c r="M199" s="449"/>
      <c r="N199" s="411"/>
      <c r="O199" s="439"/>
      <c r="P199" s="413"/>
      <c r="Q199" s="728"/>
      <c r="R199" s="449"/>
      <c r="S199" s="411"/>
      <c r="T199" s="439"/>
      <c r="U199" s="413"/>
      <c r="V199" s="728"/>
      <c r="W199" s="449"/>
      <c r="X199" s="411"/>
      <c r="Y199" s="439"/>
      <c r="Z199" s="413"/>
      <c r="AA199" s="728"/>
      <c r="AB199" s="449"/>
      <c r="AC199" s="411"/>
      <c r="AD199" s="439"/>
      <c r="AE199" s="413"/>
      <c r="AF199" s="716"/>
      <c r="AG199" s="85"/>
      <c r="AH199" s="65"/>
      <c r="AI199" s="214"/>
      <c r="AJ199" s="188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</row>
    <row r="200" spans="1:93" s="1" customFormat="1" ht="18" customHeight="1">
      <c r="A200" s="762"/>
      <c r="B200" s="706"/>
      <c r="C200" s="283"/>
      <c r="D200" s="69"/>
      <c r="E200" s="309"/>
      <c r="F200" s="217"/>
      <c r="G200" s="729"/>
      <c r="H200" s="436"/>
      <c r="I200" s="419"/>
      <c r="J200" s="91"/>
      <c r="K200" s="49"/>
      <c r="L200" s="729"/>
      <c r="M200" s="436"/>
      <c r="N200" s="419"/>
      <c r="O200" s="91"/>
      <c r="P200" s="49"/>
      <c r="Q200" s="729"/>
      <c r="R200" s="436"/>
      <c r="S200" s="419"/>
      <c r="T200" s="91"/>
      <c r="U200" s="49"/>
      <c r="V200" s="729"/>
      <c r="W200" s="436"/>
      <c r="X200" s="419"/>
      <c r="Y200" s="91"/>
      <c r="Z200" s="49"/>
      <c r="AA200" s="729"/>
      <c r="AB200" s="436"/>
      <c r="AC200" s="419"/>
      <c r="AD200" s="91"/>
      <c r="AE200" s="49"/>
      <c r="AF200" s="717"/>
      <c r="AG200" s="93"/>
      <c r="AH200" s="94"/>
      <c r="AI200" s="213"/>
      <c r="AJ200" s="217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</row>
    <row r="201" spans="1:93" s="1" customFormat="1" ht="18" customHeight="1">
      <c r="A201" s="762"/>
      <c r="B201" s="706"/>
      <c r="C201" s="283"/>
      <c r="D201" s="69"/>
      <c r="E201" s="309"/>
      <c r="F201" s="217"/>
      <c r="G201" s="729"/>
      <c r="H201" s="436"/>
      <c r="I201" s="419"/>
      <c r="J201" s="425"/>
      <c r="K201" s="49"/>
      <c r="L201" s="729"/>
      <c r="M201" s="436"/>
      <c r="N201" s="419"/>
      <c r="O201" s="91"/>
      <c r="P201" s="49"/>
      <c r="Q201" s="729"/>
      <c r="R201" s="436"/>
      <c r="S201" s="419"/>
      <c r="T201" s="91"/>
      <c r="U201" s="49"/>
      <c r="V201" s="729"/>
      <c r="W201" s="436"/>
      <c r="X201" s="419"/>
      <c r="Y201" s="425"/>
      <c r="Z201" s="49"/>
      <c r="AA201" s="729"/>
      <c r="AB201" s="436"/>
      <c r="AC201" s="419"/>
      <c r="AD201" s="91"/>
      <c r="AE201" s="49"/>
      <c r="AF201" s="717"/>
      <c r="AG201" s="93"/>
      <c r="AH201" s="94"/>
      <c r="AI201" s="213"/>
      <c r="AJ201" s="217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</row>
    <row r="202" spans="1:93" s="1" customFormat="1" ht="18" customHeight="1">
      <c r="A202" s="762"/>
      <c r="B202" s="706"/>
      <c r="C202" s="283"/>
      <c r="D202" s="69"/>
      <c r="E202" s="309"/>
      <c r="F202" s="217"/>
      <c r="G202" s="729"/>
      <c r="H202" s="429"/>
      <c r="I202" s="419"/>
      <c r="J202" s="425"/>
      <c r="K202" s="49"/>
      <c r="L202" s="729"/>
      <c r="M202" s="436"/>
      <c r="N202" s="419"/>
      <c r="O202" s="425"/>
      <c r="P202" s="49"/>
      <c r="Q202" s="729"/>
      <c r="R202" s="436"/>
      <c r="S202" s="419"/>
      <c r="T202" s="425"/>
      <c r="U202" s="49"/>
      <c r="V202" s="729"/>
      <c r="W202" s="429"/>
      <c r="X202" s="419"/>
      <c r="Y202" s="425"/>
      <c r="Z202" s="49"/>
      <c r="AA202" s="729"/>
      <c r="AB202" s="436"/>
      <c r="AC202" s="419"/>
      <c r="AD202" s="425"/>
      <c r="AE202" s="49"/>
      <c r="AF202" s="717"/>
      <c r="AG202" s="93"/>
      <c r="AH202" s="94"/>
      <c r="AI202" s="213"/>
      <c r="AJ202" s="217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</row>
    <row r="203" spans="1:93" s="1" customFormat="1" ht="18" customHeight="1">
      <c r="A203" s="762"/>
      <c r="B203" s="706"/>
      <c r="C203" s="283"/>
      <c r="D203" s="69"/>
      <c r="E203" s="309"/>
      <c r="F203" s="217"/>
      <c r="G203" s="729"/>
      <c r="H203" s="436"/>
      <c r="I203" s="419"/>
      <c r="J203" s="425"/>
      <c r="K203" s="49"/>
      <c r="L203" s="729"/>
      <c r="M203" s="429"/>
      <c r="N203" s="419"/>
      <c r="O203" s="425"/>
      <c r="P203" s="49"/>
      <c r="Q203" s="729"/>
      <c r="R203" s="429"/>
      <c r="S203" s="419"/>
      <c r="T203" s="91"/>
      <c r="U203" s="49"/>
      <c r="V203" s="729"/>
      <c r="W203" s="57"/>
      <c r="X203" s="100"/>
      <c r="Y203" s="425"/>
      <c r="Z203" s="49"/>
      <c r="AA203" s="729"/>
      <c r="AB203" s="122"/>
      <c r="AC203" s="131"/>
      <c r="AD203" s="131"/>
      <c r="AE203" s="49"/>
      <c r="AF203" s="717"/>
      <c r="AG203" s="93"/>
      <c r="AH203" s="94"/>
      <c r="AI203" s="213"/>
      <c r="AJ203" s="217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</row>
    <row r="204" spans="1:93" s="1" customFormat="1" ht="18" customHeight="1">
      <c r="A204" s="762"/>
      <c r="B204" s="706"/>
      <c r="C204" s="283"/>
      <c r="D204" s="69"/>
      <c r="E204" s="309"/>
      <c r="F204" s="217"/>
      <c r="G204" s="729"/>
      <c r="H204" s="437"/>
      <c r="I204" s="419"/>
      <c r="J204" s="425"/>
      <c r="K204" s="49"/>
      <c r="L204" s="729"/>
      <c r="M204" s="437"/>
      <c r="N204" s="419"/>
      <c r="O204" s="425"/>
      <c r="P204" s="49"/>
      <c r="Q204" s="729"/>
      <c r="R204" s="436"/>
      <c r="S204" s="419"/>
      <c r="T204" s="425"/>
      <c r="U204" s="49"/>
      <c r="V204" s="729"/>
      <c r="W204" s="436"/>
      <c r="X204" s="419"/>
      <c r="Y204" s="425"/>
      <c r="Z204" s="49"/>
      <c r="AA204" s="729"/>
      <c r="AB204" s="429"/>
      <c r="AC204" s="419"/>
      <c r="AD204" s="425"/>
      <c r="AE204" s="49"/>
      <c r="AF204" s="717"/>
      <c r="AG204" s="93"/>
      <c r="AH204" s="94"/>
      <c r="AI204" s="213"/>
      <c r="AJ204" s="217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</row>
    <row r="205" spans="1:93" s="1" customFormat="1" ht="18" customHeight="1">
      <c r="A205" s="762"/>
      <c r="B205" s="706"/>
      <c r="C205" s="283"/>
      <c r="D205" s="69"/>
      <c r="E205" s="309"/>
      <c r="F205" s="217"/>
      <c r="G205" s="729"/>
      <c r="H205" s="437"/>
      <c r="I205" s="419"/>
      <c r="J205" s="425"/>
      <c r="K205" s="49"/>
      <c r="L205" s="729"/>
      <c r="M205" s="437"/>
      <c r="N205" s="419"/>
      <c r="O205" s="425"/>
      <c r="P205" s="49"/>
      <c r="Q205" s="729"/>
      <c r="R205" s="437"/>
      <c r="S205" s="419"/>
      <c r="T205" s="425"/>
      <c r="U205" s="49"/>
      <c r="V205" s="729"/>
      <c r="W205" s="437"/>
      <c r="X205" s="419"/>
      <c r="Y205" s="425"/>
      <c r="Z205" s="49"/>
      <c r="AA205" s="729"/>
      <c r="AB205" s="436"/>
      <c r="AC205" s="419"/>
      <c r="AD205" s="425"/>
      <c r="AE205" s="49"/>
      <c r="AF205" s="717"/>
      <c r="AG205" s="93"/>
      <c r="AH205" s="94"/>
      <c r="AI205" s="213"/>
      <c r="AJ205" s="217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</row>
    <row r="206" spans="1:93" s="1" customFormat="1" ht="18" customHeight="1" thickBot="1">
      <c r="A206" s="762"/>
      <c r="B206" s="706"/>
      <c r="C206" s="283"/>
      <c r="D206" s="69"/>
      <c r="E206" s="309"/>
      <c r="F206" s="217"/>
      <c r="G206" s="729"/>
      <c r="H206" s="450"/>
      <c r="I206" s="415"/>
      <c r="J206" s="425"/>
      <c r="K206" s="49"/>
      <c r="L206" s="729"/>
      <c r="M206" s="450"/>
      <c r="N206" s="415"/>
      <c r="O206" s="425"/>
      <c r="P206" s="49"/>
      <c r="Q206" s="729"/>
      <c r="R206" s="450"/>
      <c r="S206" s="415"/>
      <c r="T206" s="425"/>
      <c r="U206" s="49"/>
      <c r="V206" s="729"/>
      <c r="W206" s="437"/>
      <c r="X206" s="419"/>
      <c r="Y206" s="425"/>
      <c r="Z206" s="49"/>
      <c r="AA206" s="729"/>
      <c r="AB206" s="450"/>
      <c r="AC206" s="415"/>
      <c r="AD206" s="425"/>
      <c r="AE206" s="49"/>
      <c r="AF206" s="717"/>
      <c r="AG206" s="96"/>
      <c r="AH206" s="95"/>
      <c r="AI206" s="213"/>
      <c r="AJ206" s="217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</row>
    <row r="207" spans="1:93" s="1" customFormat="1" ht="18" hidden="1" customHeight="1">
      <c r="A207" s="762"/>
      <c r="B207" s="706"/>
      <c r="C207" s="283"/>
      <c r="D207" s="69"/>
      <c r="E207" s="309"/>
      <c r="F207" s="217"/>
      <c r="G207" s="729"/>
      <c r="H207" s="57"/>
      <c r="I207" s="58"/>
      <c r="J207" s="451"/>
      <c r="K207" s="452"/>
      <c r="L207" s="729"/>
      <c r="M207" s="453"/>
      <c r="N207" s="454"/>
      <c r="O207" s="455"/>
      <c r="P207" s="456"/>
      <c r="Q207" s="729"/>
      <c r="R207" s="58"/>
      <c r="S207" s="58"/>
      <c r="T207" s="451"/>
      <c r="U207" s="452"/>
      <c r="V207" s="729"/>
      <c r="W207" s="58"/>
      <c r="X207" s="131"/>
      <c r="Y207" s="445"/>
      <c r="Z207" s="49"/>
      <c r="AA207" s="729"/>
      <c r="AB207" s="58"/>
      <c r="AC207" s="58"/>
      <c r="AD207" s="451"/>
      <c r="AE207" s="452"/>
      <c r="AF207" s="717"/>
      <c r="AG207" s="93"/>
      <c r="AH207" s="94"/>
      <c r="AI207" s="219"/>
      <c r="AJ207" s="21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</row>
    <row r="208" spans="1:93" s="1" customFormat="1" ht="18" hidden="1" customHeight="1">
      <c r="A208" s="762"/>
      <c r="B208" s="706"/>
      <c r="C208" s="283"/>
      <c r="D208" s="69"/>
      <c r="E208" s="309"/>
      <c r="F208" s="217"/>
      <c r="G208" s="729"/>
      <c r="H208" s="57"/>
      <c r="I208" s="58"/>
      <c r="J208" s="451"/>
      <c r="K208" s="452"/>
      <c r="L208" s="729"/>
      <c r="M208" s="453"/>
      <c r="N208" s="454"/>
      <c r="O208" s="455"/>
      <c r="P208" s="456"/>
      <c r="Q208" s="729"/>
      <c r="R208" s="58"/>
      <c r="S208" s="58"/>
      <c r="T208" s="451"/>
      <c r="U208" s="452"/>
      <c r="V208" s="729"/>
      <c r="W208" s="58"/>
      <c r="X208" s="131"/>
      <c r="Y208" s="445"/>
      <c r="Z208" s="49"/>
      <c r="AA208" s="729"/>
      <c r="AB208" s="58"/>
      <c r="AC208" s="58"/>
      <c r="AD208" s="451"/>
      <c r="AE208" s="452"/>
      <c r="AF208" s="717"/>
      <c r="AG208" s="93"/>
      <c r="AH208" s="94"/>
      <c r="AI208" s="219"/>
      <c r="AJ208" s="220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</row>
    <row r="209" spans="1:93" s="1" customFormat="1" ht="18" hidden="1" customHeight="1">
      <c r="A209" s="762"/>
      <c r="B209" s="706"/>
      <c r="C209" s="283"/>
      <c r="D209" s="69"/>
      <c r="E209" s="309"/>
      <c r="F209" s="217"/>
      <c r="G209" s="729"/>
      <c r="H209" s="57"/>
      <c r="I209" s="58"/>
      <c r="J209" s="451"/>
      <c r="K209" s="452"/>
      <c r="L209" s="729"/>
      <c r="M209" s="453"/>
      <c r="N209" s="454"/>
      <c r="O209" s="455"/>
      <c r="P209" s="456"/>
      <c r="Q209" s="729"/>
      <c r="R209" s="58"/>
      <c r="S209" s="58"/>
      <c r="T209" s="451"/>
      <c r="U209" s="452"/>
      <c r="V209" s="729"/>
      <c r="W209" s="58"/>
      <c r="X209" s="131"/>
      <c r="Y209" s="445"/>
      <c r="Z209" s="49"/>
      <c r="AA209" s="729"/>
      <c r="AB209" s="58"/>
      <c r="AC209" s="58"/>
      <c r="AD209" s="451"/>
      <c r="AE209" s="452"/>
      <c r="AF209" s="717"/>
      <c r="AG209" s="93"/>
      <c r="AH209" s="94"/>
      <c r="AI209" s="219"/>
      <c r="AJ209" s="220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</row>
    <row r="210" spans="1:93" s="1" customFormat="1" ht="18" hidden="1" customHeight="1">
      <c r="A210" s="762"/>
      <c r="B210" s="706"/>
      <c r="C210" s="283"/>
      <c r="D210" s="69"/>
      <c r="E210" s="309"/>
      <c r="F210" s="217"/>
      <c r="G210" s="729"/>
      <c r="H210" s="57"/>
      <c r="I210" s="58"/>
      <c r="J210" s="451"/>
      <c r="K210" s="452"/>
      <c r="L210" s="729"/>
      <c r="M210" s="453"/>
      <c r="N210" s="454"/>
      <c r="O210" s="455"/>
      <c r="P210" s="456"/>
      <c r="Q210" s="729"/>
      <c r="R210" s="58"/>
      <c r="S210" s="58"/>
      <c r="T210" s="451"/>
      <c r="U210" s="452"/>
      <c r="V210" s="729"/>
      <c r="W210" s="58"/>
      <c r="X210" s="131"/>
      <c r="Y210" s="445"/>
      <c r="Z210" s="49"/>
      <c r="AA210" s="729"/>
      <c r="AB210" s="58"/>
      <c r="AC210" s="58"/>
      <c r="AD210" s="451"/>
      <c r="AE210" s="452"/>
      <c r="AF210" s="717"/>
      <c r="AG210" s="93"/>
      <c r="AH210" s="94"/>
      <c r="AI210" s="219"/>
      <c r="AJ210" s="22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</row>
    <row r="211" spans="1:93" s="1" customFormat="1" ht="18" hidden="1" customHeight="1">
      <c r="A211" s="762"/>
      <c r="B211" s="706"/>
      <c r="C211" s="283"/>
      <c r="D211" s="69"/>
      <c r="E211" s="309"/>
      <c r="F211" s="217"/>
      <c r="G211" s="729"/>
      <c r="H211" s="57"/>
      <c r="I211" s="58"/>
      <c r="J211" s="451"/>
      <c r="K211" s="452"/>
      <c r="L211" s="729"/>
      <c r="M211" s="453"/>
      <c r="N211" s="454"/>
      <c r="O211" s="455"/>
      <c r="P211" s="456"/>
      <c r="Q211" s="729"/>
      <c r="R211" s="58"/>
      <c r="S211" s="58"/>
      <c r="T211" s="451"/>
      <c r="U211" s="452"/>
      <c r="V211" s="729"/>
      <c r="W211" s="58"/>
      <c r="X211" s="131"/>
      <c r="Y211" s="445"/>
      <c r="Z211" s="49"/>
      <c r="AA211" s="729"/>
      <c r="AB211" s="58"/>
      <c r="AC211" s="58"/>
      <c r="AD211" s="451"/>
      <c r="AE211" s="452"/>
      <c r="AF211" s="717"/>
      <c r="AG211" s="93"/>
      <c r="AH211" s="94"/>
      <c r="AI211" s="219"/>
      <c r="AJ211" s="220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</row>
    <row r="212" spans="1:93" s="1" customFormat="1" ht="18" hidden="1" customHeight="1">
      <c r="A212" s="762"/>
      <c r="B212" s="706"/>
      <c r="C212" s="283"/>
      <c r="D212" s="69"/>
      <c r="E212" s="309"/>
      <c r="F212" s="217"/>
      <c r="G212" s="729"/>
      <c r="H212" s="57"/>
      <c r="I212" s="58"/>
      <c r="J212" s="451"/>
      <c r="K212" s="452"/>
      <c r="L212" s="729"/>
      <c r="M212" s="453"/>
      <c r="N212" s="454"/>
      <c r="O212" s="455"/>
      <c r="P212" s="456"/>
      <c r="Q212" s="729"/>
      <c r="R212" s="58"/>
      <c r="S212" s="58"/>
      <c r="T212" s="451"/>
      <c r="U212" s="452"/>
      <c r="V212" s="729"/>
      <c r="W212" s="58"/>
      <c r="X212" s="131"/>
      <c r="Y212" s="445"/>
      <c r="Z212" s="49"/>
      <c r="AA212" s="729"/>
      <c r="AB212" s="58"/>
      <c r="AC212" s="58"/>
      <c r="AD212" s="451"/>
      <c r="AE212" s="452"/>
      <c r="AF212" s="717"/>
      <c r="AG212" s="93"/>
      <c r="AH212" s="94"/>
      <c r="AI212" s="219"/>
      <c r="AJ212" s="220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</row>
    <row r="213" spans="1:93" s="1" customFormat="1" ht="18" hidden="1" customHeight="1" thickBot="1">
      <c r="A213" s="763"/>
      <c r="B213" s="706"/>
      <c r="C213" s="283"/>
      <c r="D213" s="69"/>
      <c r="E213" s="309"/>
      <c r="F213" s="217"/>
      <c r="G213" s="730"/>
      <c r="H213" s="167"/>
      <c r="I213" s="446"/>
      <c r="J213" s="457"/>
      <c r="K213" s="458"/>
      <c r="L213" s="730"/>
      <c r="M213" s="459"/>
      <c r="N213" s="460"/>
      <c r="O213" s="461"/>
      <c r="P213" s="462"/>
      <c r="Q213" s="730"/>
      <c r="R213" s="446"/>
      <c r="S213" s="446"/>
      <c r="T213" s="457"/>
      <c r="U213" s="458"/>
      <c r="V213" s="730"/>
      <c r="W213" s="446"/>
      <c r="X213" s="169"/>
      <c r="Y213" s="447"/>
      <c r="Z213" s="52"/>
      <c r="AA213" s="730"/>
      <c r="AB213" s="446"/>
      <c r="AC213" s="446"/>
      <c r="AD213" s="457"/>
      <c r="AE213" s="458"/>
      <c r="AF213" s="718"/>
      <c r="AG213" s="96"/>
      <c r="AH213" s="95"/>
      <c r="AI213" s="221"/>
      <c r="AJ213" s="190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</row>
    <row r="214" spans="1:93" s="1" customFormat="1" ht="18" customHeight="1">
      <c r="A214" s="759" t="s">
        <v>105</v>
      </c>
      <c r="B214" s="319"/>
      <c r="C214" s="320"/>
      <c r="D214" s="321"/>
      <c r="E214" s="322"/>
      <c r="F214" s="323"/>
      <c r="G214" s="375"/>
      <c r="H214" s="376"/>
      <c r="I214" s="377"/>
      <c r="J214" s="378"/>
      <c r="K214" s="379"/>
      <c r="L214" s="463"/>
      <c r="M214" s="464"/>
      <c r="N214" s="465"/>
      <c r="O214" s="464"/>
      <c r="P214" s="466"/>
      <c r="Q214" s="463"/>
      <c r="R214" s="464"/>
      <c r="S214" s="465"/>
      <c r="T214" s="464"/>
      <c r="U214" s="466"/>
      <c r="V214" s="381"/>
      <c r="W214" s="382"/>
      <c r="X214" s="377"/>
      <c r="Y214" s="378"/>
      <c r="Z214" s="379"/>
      <c r="AA214" s="380"/>
      <c r="AB214" s="378"/>
      <c r="AC214" s="377"/>
      <c r="AD214" s="378"/>
      <c r="AE214" s="379"/>
      <c r="AF214" s="324"/>
      <c r="AG214" s="325"/>
      <c r="AH214" s="326"/>
      <c r="AI214" s="325"/>
      <c r="AJ214" s="327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</row>
    <row r="215" spans="1:93" s="1" customFormat="1" ht="18" customHeight="1">
      <c r="A215" s="738"/>
      <c r="B215" s="328"/>
      <c r="C215" s="329"/>
      <c r="D215" s="330"/>
      <c r="E215" s="331"/>
      <c r="F215" s="332"/>
      <c r="G215" s="383"/>
      <c r="H215" s="472"/>
      <c r="I215" s="385"/>
      <c r="J215" s="384"/>
      <c r="K215" s="386"/>
      <c r="L215" s="468"/>
      <c r="M215" s="472"/>
      <c r="N215" s="470"/>
      <c r="O215" s="469"/>
      <c r="P215" s="471"/>
      <c r="Q215" s="468"/>
      <c r="R215" s="472"/>
      <c r="S215" s="470"/>
      <c r="T215" s="469"/>
      <c r="U215" s="471"/>
      <c r="V215" s="387"/>
      <c r="W215" s="472"/>
      <c r="X215" s="385"/>
      <c r="Y215" s="384"/>
      <c r="Z215" s="386"/>
      <c r="AA215" s="387"/>
      <c r="AB215" s="472"/>
      <c r="AC215" s="385"/>
      <c r="AD215" s="384"/>
      <c r="AE215" s="386"/>
      <c r="AF215" s="333"/>
      <c r="AG215" s="334"/>
      <c r="AH215" s="335"/>
      <c r="AI215" s="334"/>
      <c r="AJ215" s="336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</row>
    <row r="216" spans="1:93" s="1" customFormat="1" ht="18" customHeight="1">
      <c r="A216" s="738"/>
      <c r="B216" s="328"/>
      <c r="C216" s="329"/>
      <c r="D216" s="330"/>
      <c r="E216" s="331"/>
      <c r="F216" s="332"/>
      <c r="G216" s="388"/>
      <c r="H216" s="389"/>
      <c r="I216" s="390"/>
      <c r="J216" s="389"/>
      <c r="K216" s="391"/>
      <c r="L216" s="388"/>
      <c r="M216" s="389"/>
      <c r="N216" s="390"/>
      <c r="O216" s="389"/>
      <c r="P216" s="391"/>
      <c r="Q216" s="388"/>
      <c r="R216" s="389"/>
      <c r="S216" s="390"/>
      <c r="T216" s="389"/>
      <c r="U216" s="391"/>
      <c r="V216" s="388"/>
      <c r="W216" s="389"/>
      <c r="X216" s="390"/>
      <c r="Y216" s="389"/>
      <c r="Z216" s="391"/>
      <c r="AA216" s="388"/>
      <c r="AB216" s="389"/>
      <c r="AC216" s="390"/>
      <c r="AD216" s="389"/>
      <c r="AE216" s="391"/>
      <c r="AF216" s="328"/>
      <c r="AG216" s="329"/>
      <c r="AH216" s="330"/>
      <c r="AI216" s="331"/>
      <c r="AJ216" s="332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</row>
    <row r="217" spans="1:93" s="1" customFormat="1" ht="18" customHeight="1">
      <c r="A217" s="738"/>
      <c r="B217" s="328"/>
      <c r="C217" s="329"/>
      <c r="D217" s="330"/>
      <c r="E217" s="331"/>
      <c r="F217" s="332"/>
      <c r="G217" s="388"/>
      <c r="H217" s="389"/>
      <c r="I217" s="390"/>
      <c r="J217" s="389"/>
      <c r="K217" s="391"/>
      <c r="L217" s="388"/>
      <c r="M217" s="389"/>
      <c r="N217" s="390"/>
      <c r="O217" s="389"/>
      <c r="P217" s="391"/>
      <c r="Q217" s="388"/>
      <c r="R217" s="389"/>
      <c r="S217" s="390"/>
      <c r="T217" s="389"/>
      <c r="U217" s="391"/>
      <c r="V217" s="388"/>
      <c r="W217" s="389"/>
      <c r="X217" s="390"/>
      <c r="Y217" s="389"/>
      <c r="Z217" s="391"/>
      <c r="AA217" s="388"/>
      <c r="AB217" s="389"/>
      <c r="AC217" s="390"/>
      <c r="AD217" s="389"/>
      <c r="AE217" s="391"/>
      <c r="AF217" s="328"/>
      <c r="AG217" s="329"/>
      <c r="AH217" s="330"/>
      <c r="AI217" s="331"/>
      <c r="AJ217" s="332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</row>
    <row r="218" spans="1:93" s="1" customFormat="1" ht="18" customHeight="1">
      <c r="A218" s="738"/>
      <c r="B218" s="328"/>
      <c r="C218" s="329"/>
      <c r="D218" s="330"/>
      <c r="E218" s="331"/>
      <c r="F218" s="332"/>
      <c r="G218" s="388"/>
      <c r="H218" s="389"/>
      <c r="I218" s="390"/>
      <c r="J218" s="389"/>
      <c r="K218" s="391"/>
      <c r="L218" s="388"/>
      <c r="M218" s="389"/>
      <c r="N218" s="390"/>
      <c r="O218" s="389"/>
      <c r="P218" s="391"/>
      <c r="Q218" s="388"/>
      <c r="R218" s="389"/>
      <c r="S218" s="390"/>
      <c r="T218" s="389"/>
      <c r="U218" s="391"/>
      <c r="V218" s="388"/>
      <c r="W218" s="389"/>
      <c r="X218" s="390"/>
      <c r="Y218" s="389"/>
      <c r="Z218" s="391"/>
      <c r="AA218" s="388"/>
      <c r="AB218" s="472"/>
      <c r="AC218" s="390"/>
      <c r="AD218" s="389"/>
      <c r="AE218" s="391"/>
      <c r="AF218" s="328"/>
      <c r="AG218" s="329"/>
      <c r="AH218" s="330"/>
      <c r="AI218" s="331"/>
      <c r="AJ218" s="332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</row>
    <row r="219" spans="1:93" s="1" customFormat="1" ht="18" customHeight="1" thickBot="1">
      <c r="A219" s="738"/>
      <c r="B219" s="328"/>
      <c r="C219" s="329"/>
      <c r="D219" s="330"/>
      <c r="E219" s="331"/>
      <c r="F219" s="332"/>
      <c r="G219" s="388"/>
      <c r="H219" s="389"/>
      <c r="I219" s="390"/>
      <c r="J219" s="389"/>
      <c r="K219" s="391"/>
      <c r="L219" s="388"/>
      <c r="M219" s="389"/>
      <c r="N219" s="390"/>
      <c r="O219" s="389"/>
      <c r="P219" s="391"/>
      <c r="Q219" s="388"/>
      <c r="R219" s="389"/>
      <c r="S219" s="390"/>
      <c r="T219" s="389"/>
      <c r="U219" s="391"/>
      <c r="V219" s="388"/>
      <c r="W219" s="389"/>
      <c r="X219" s="390"/>
      <c r="Y219" s="389"/>
      <c r="Z219" s="391"/>
      <c r="AA219" s="388"/>
      <c r="AB219" s="389"/>
      <c r="AC219" s="390"/>
      <c r="AD219" s="389"/>
      <c r="AE219" s="391"/>
      <c r="AF219" s="328"/>
      <c r="AG219" s="329"/>
      <c r="AH219" s="330"/>
      <c r="AI219" s="331"/>
      <c r="AJ219" s="332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</row>
    <row r="220" spans="1:93" s="1" customFormat="1" ht="18" hidden="1" customHeight="1">
      <c r="A220" s="738"/>
      <c r="B220" s="328"/>
      <c r="C220" s="329"/>
      <c r="D220" s="330"/>
      <c r="E220" s="331"/>
      <c r="F220" s="332"/>
      <c r="G220" s="388"/>
      <c r="H220" s="389"/>
      <c r="I220" s="390"/>
      <c r="J220" s="389"/>
      <c r="K220" s="391"/>
      <c r="L220" s="388"/>
      <c r="M220" s="389"/>
      <c r="N220" s="390"/>
      <c r="O220" s="389"/>
      <c r="P220" s="391"/>
      <c r="Q220" s="388"/>
      <c r="R220" s="389"/>
      <c r="S220" s="390"/>
      <c r="T220" s="389"/>
      <c r="U220" s="391"/>
      <c r="V220" s="388"/>
      <c r="W220" s="389"/>
      <c r="X220" s="390"/>
      <c r="Y220" s="389"/>
      <c r="Z220" s="391"/>
      <c r="AA220" s="388"/>
      <c r="AB220" s="389"/>
      <c r="AC220" s="390"/>
      <c r="AD220" s="389"/>
      <c r="AE220" s="391"/>
      <c r="AF220" s="328"/>
      <c r="AG220" s="329"/>
      <c r="AH220" s="330"/>
      <c r="AI220" s="331"/>
      <c r="AJ220" s="332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</row>
    <row r="221" spans="1:93" s="1" customFormat="1" ht="18" hidden="1" customHeight="1" thickBot="1">
      <c r="A221" s="738"/>
      <c r="B221" s="328"/>
      <c r="C221" s="329"/>
      <c r="D221" s="330"/>
      <c r="E221" s="331"/>
      <c r="F221" s="332"/>
      <c r="G221" s="388"/>
      <c r="H221" s="389"/>
      <c r="I221" s="390"/>
      <c r="J221" s="389"/>
      <c r="K221" s="391"/>
      <c r="L221" s="388"/>
      <c r="M221" s="389"/>
      <c r="N221" s="390"/>
      <c r="O221" s="389"/>
      <c r="P221" s="391"/>
      <c r="Q221" s="388"/>
      <c r="R221" s="389"/>
      <c r="S221" s="390"/>
      <c r="T221" s="389"/>
      <c r="U221" s="391"/>
      <c r="V221" s="388"/>
      <c r="W221" s="389"/>
      <c r="X221" s="390"/>
      <c r="Y221" s="389"/>
      <c r="Z221" s="391"/>
      <c r="AA221" s="388"/>
      <c r="AB221" s="389"/>
      <c r="AC221" s="390"/>
      <c r="AD221" s="389"/>
      <c r="AE221" s="391"/>
      <c r="AF221" s="328"/>
      <c r="AG221" s="329"/>
      <c r="AH221" s="330"/>
      <c r="AI221" s="331"/>
      <c r="AJ221" s="332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</row>
    <row r="222" spans="1:93" s="1" customFormat="1" ht="18" hidden="1" customHeight="1">
      <c r="A222" s="738"/>
      <c r="B222" s="328"/>
      <c r="C222" s="329"/>
      <c r="D222" s="330"/>
      <c r="E222" s="331"/>
      <c r="F222" s="332"/>
      <c r="G222" s="388"/>
      <c r="H222" s="389"/>
      <c r="I222" s="390"/>
      <c r="J222" s="389"/>
      <c r="K222" s="391"/>
      <c r="L222" s="388"/>
      <c r="M222" s="389"/>
      <c r="N222" s="390"/>
      <c r="O222" s="389"/>
      <c r="P222" s="391"/>
      <c r="Q222" s="388"/>
      <c r="R222" s="389"/>
      <c r="S222" s="390"/>
      <c r="T222" s="389"/>
      <c r="U222" s="391"/>
      <c r="V222" s="388"/>
      <c r="W222" s="389"/>
      <c r="X222" s="390"/>
      <c r="Y222" s="389"/>
      <c r="Z222" s="391"/>
      <c r="AA222" s="388"/>
      <c r="AB222" s="389"/>
      <c r="AC222" s="390"/>
      <c r="AD222" s="389"/>
      <c r="AE222" s="391"/>
      <c r="AF222" s="328"/>
      <c r="AG222" s="329"/>
      <c r="AH222" s="330"/>
      <c r="AI222" s="331"/>
      <c r="AJ222" s="33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</row>
    <row r="223" spans="1:93" s="1" customFormat="1" ht="18" hidden="1" customHeight="1">
      <c r="A223" s="738"/>
      <c r="B223" s="328"/>
      <c r="C223" s="329"/>
      <c r="D223" s="330"/>
      <c r="E223" s="331"/>
      <c r="F223" s="332"/>
      <c r="G223" s="388"/>
      <c r="H223" s="389"/>
      <c r="I223" s="390"/>
      <c r="J223" s="389"/>
      <c r="K223" s="391"/>
      <c r="L223" s="388"/>
      <c r="M223" s="389"/>
      <c r="N223" s="390"/>
      <c r="O223" s="389"/>
      <c r="P223" s="391"/>
      <c r="Q223" s="388"/>
      <c r="R223" s="389"/>
      <c r="S223" s="390"/>
      <c r="T223" s="389"/>
      <c r="U223" s="391"/>
      <c r="V223" s="388"/>
      <c r="W223" s="389"/>
      <c r="X223" s="390"/>
      <c r="Y223" s="389"/>
      <c r="Z223" s="391"/>
      <c r="AA223" s="388"/>
      <c r="AB223" s="389"/>
      <c r="AC223" s="390"/>
      <c r="AD223" s="389"/>
      <c r="AE223" s="391"/>
      <c r="AF223" s="328"/>
      <c r="AG223" s="329"/>
      <c r="AH223" s="330"/>
      <c r="AI223" s="331"/>
      <c r="AJ223" s="332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</row>
    <row r="224" spans="1:93" s="1" customFormat="1" ht="18" hidden="1" customHeight="1">
      <c r="A224" s="738"/>
      <c r="B224" s="328"/>
      <c r="C224" s="329"/>
      <c r="D224" s="330"/>
      <c r="E224" s="331"/>
      <c r="F224" s="332"/>
      <c r="G224" s="388"/>
      <c r="H224" s="389"/>
      <c r="I224" s="390"/>
      <c r="J224" s="389"/>
      <c r="K224" s="391"/>
      <c r="L224" s="388"/>
      <c r="M224" s="389"/>
      <c r="N224" s="390"/>
      <c r="O224" s="389"/>
      <c r="P224" s="391"/>
      <c r="Q224" s="388"/>
      <c r="R224" s="389"/>
      <c r="S224" s="390"/>
      <c r="T224" s="389"/>
      <c r="U224" s="391"/>
      <c r="V224" s="388"/>
      <c r="W224" s="389"/>
      <c r="X224" s="390"/>
      <c r="Y224" s="389"/>
      <c r="Z224" s="391"/>
      <c r="AA224" s="388"/>
      <c r="AB224" s="389"/>
      <c r="AC224" s="390"/>
      <c r="AD224" s="389"/>
      <c r="AE224" s="391"/>
      <c r="AF224" s="328"/>
      <c r="AG224" s="329"/>
      <c r="AH224" s="330"/>
      <c r="AI224" s="331"/>
      <c r="AJ224" s="332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</row>
    <row r="225" spans="1:93" s="1" customFormat="1" ht="18" hidden="1" customHeight="1">
      <c r="A225" s="738"/>
      <c r="B225" s="328"/>
      <c r="C225" s="329"/>
      <c r="D225" s="330"/>
      <c r="E225" s="331"/>
      <c r="F225" s="332"/>
      <c r="G225" s="388"/>
      <c r="H225" s="389"/>
      <c r="I225" s="390"/>
      <c r="J225" s="389"/>
      <c r="K225" s="391"/>
      <c r="L225" s="388"/>
      <c r="M225" s="389"/>
      <c r="N225" s="390"/>
      <c r="O225" s="389"/>
      <c r="P225" s="391"/>
      <c r="Q225" s="388"/>
      <c r="R225" s="389"/>
      <c r="S225" s="390"/>
      <c r="T225" s="389"/>
      <c r="U225" s="391"/>
      <c r="V225" s="388"/>
      <c r="W225" s="389"/>
      <c r="X225" s="390"/>
      <c r="Y225" s="389"/>
      <c r="Z225" s="391"/>
      <c r="AA225" s="388"/>
      <c r="AB225" s="389"/>
      <c r="AC225" s="390"/>
      <c r="AD225" s="389"/>
      <c r="AE225" s="391"/>
      <c r="AF225" s="328"/>
      <c r="AG225" s="329"/>
      <c r="AH225" s="330"/>
      <c r="AI225" s="331"/>
      <c r="AJ225" s="332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</row>
    <row r="226" spans="1:93" s="1" customFormat="1" ht="18" hidden="1" customHeight="1">
      <c r="A226" s="738"/>
      <c r="B226" s="328"/>
      <c r="C226" s="329"/>
      <c r="D226" s="330"/>
      <c r="E226" s="331"/>
      <c r="F226" s="332"/>
      <c r="G226" s="388"/>
      <c r="H226" s="389"/>
      <c r="I226" s="390"/>
      <c r="J226" s="389"/>
      <c r="K226" s="391"/>
      <c r="L226" s="388"/>
      <c r="M226" s="389"/>
      <c r="N226" s="390"/>
      <c r="O226" s="389"/>
      <c r="P226" s="391"/>
      <c r="Q226" s="388"/>
      <c r="R226" s="389"/>
      <c r="S226" s="390"/>
      <c r="T226" s="389"/>
      <c r="U226" s="391"/>
      <c r="V226" s="388"/>
      <c r="W226" s="389"/>
      <c r="X226" s="390"/>
      <c r="Y226" s="389"/>
      <c r="Z226" s="391"/>
      <c r="AA226" s="388"/>
      <c r="AB226" s="389"/>
      <c r="AC226" s="390"/>
      <c r="AD226" s="389"/>
      <c r="AE226" s="391"/>
      <c r="AF226" s="328"/>
      <c r="AG226" s="329"/>
      <c r="AH226" s="330"/>
      <c r="AI226" s="331"/>
      <c r="AJ226" s="332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</row>
    <row r="227" spans="1:93" s="1" customFormat="1" ht="18" hidden="1" customHeight="1">
      <c r="A227" s="738"/>
      <c r="B227" s="328"/>
      <c r="C227" s="329"/>
      <c r="D227" s="330"/>
      <c r="E227" s="331"/>
      <c r="F227" s="332"/>
      <c r="G227" s="388"/>
      <c r="H227" s="389"/>
      <c r="I227" s="390"/>
      <c r="J227" s="389"/>
      <c r="K227" s="391"/>
      <c r="L227" s="388"/>
      <c r="M227" s="389"/>
      <c r="N227" s="390"/>
      <c r="O227" s="389"/>
      <c r="P227" s="391"/>
      <c r="Q227" s="388"/>
      <c r="R227" s="389"/>
      <c r="S227" s="390"/>
      <c r="T227" s="389"/>
      <c r="U227" s="391"/>
      <c r="V227" s="388"/>
      <c r="W227" s="389"/>
      <c r="X227" s="390"/>
      <c r="Y227" s="389"/>
      <c r="Z227" s="391"/>
      <c r="AA227" s="388"/>
      <c r="AB227" s="389"/>
      <c r="AC227" s="390"/>
      <c r="AD227" s="389"/>
      <c r="AE227" s="391"/>
      <c r="AF227" s="328"/>
      <c r="AG227" s="329"/>
      <c r="AH227" s="330"/>
      <c r="AI227" s="331"/>
      <c r="AJ227" s="332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</row>
    <row r="228" spans="1:93" s="1" customFormat="1" ht="18" hidden="1" customHeight="1">
      <c r="A228" s="738"/>
      <c r="B228" s="337"/>
      <c r="C228" s="338"/>
      <c r="D228" s="339"/>
      <c r="E228" s="339"/>
      <c r="F228" s="340"/>
      <c r="G228" s="392"/>
      <c r="H228" s="393"/>
      <c r="I228" s="393"/>
      <c r="J228" s="393"/>
      <c r="K228" s="394"/>
      <c r="L228" s="392"/>
      <c r="M228" s="393"/>
      <c r="N228" s="393"/>
      <c r="O228" s="393"/>
      <c r="P228" s="394"/>
      <c r="Q228" s="392"/>
      <c r="R228" s="393"/>
      <c r="S228" s="393"/>
      <c r="T228" s="393"/>
      <c r="U228" s="394"/>
      <c r="V228" s="392"/>
      <c r="W228" s="393"/>
      <c r="X228" s="393"/>
      <c r="Y228" s="393"/>
      <c r="Z228" s="394"/>
      <c r="AA228" s="392"/>
      <c r="AB228" s="393"/>
      <c r="AC228" s="393"/>
      <c r="AD228" s="393"/>
      <c r="AE228" s="394"/>
      <c r="AF228" s="337"/>
      <c r="AG228" s="338"/>
      <c r="AH228" s="339"/>
      <c r="AI228" s="339"/>
      <c r="AJ228" s="340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</row>
    <row r="229" spans="1:93" s="1" customFormat="1" ht="18" hidden="1" customHeight="1" thickBot="1">
      <c r="A229" s="760"/>
      <c r="B229" s="711" t="s">
        <v>108</v>
      </c>
      <c r="C229" s="712"/>
      <c r="D229" s="719"/>
      <c r="E229" s="712"/>
      <c r="F229" s="341" t="s">
        <v>64</v>
      </c>
      <c r="G229" s="734"/>
      <c r="H229" s="735"/>
      <c r="I229" s="736"/>
      <c r="J229" s="735"/>
      <c r="K229" s="395"/>
      <c r="L229" s="734"/>
      <c r="M229" s="735"/>
      <c r="N229" s="736"/>
      <c r="O229" s="735"/>
      <c r="P229" s="395"/>
      <c r="Q229" s="734"/>
      <c r="R229" s="735"/>
      <c r="S229" s="736"/>
      <c r="T229" s="735"/>
      <c r="U229" s="395"/>
      <c r="V229" s="734"/>
      <c r="W229" s="735"/>
      <c r="X229" s="736"/>
      <c r="Y229" s="735"/>
      <c r="Z229" s="395"/>
      <c r="AA229" s="734"/>
      <c r="AB229" s="735"/>
      <c r="AC229" s="736"/>
      <c r="AD229" s="735"/>
      <c r="AE229" s="395"/>
      <c r="AF229" s="711"/>
      <c r="AG229" s="712"/>
      <c r="AH229" s="719"/>
      <c r="AI229" s="712"/>
      <c r="AJ229" s="341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</row>
    <row r="230" spans="1:93" s="1" customFormat="1" ht="18" customHeight="1">
      <c r="A230" s="759" t="s">
        <v>109</v>
      </c>
      <c r="B230" s="319"/>
      <c r="C230" s="320"/>
      <c r="D230" s="321"/>
      <c r="E230" s="322"/>
      <c r="F230" s="323"/>
      <c r="G230" s="396"/>
      <c r="H230" s="342"/>
      <c r="I230" s="343"/>
      <c r="J230" s="344"/>
      <c r="K230" s="288"/>
      <c r="L230" s="467"/>
      <c r="M230" s="464"/>
      <c r="N230" s="465"/>
      <c r="O230" s="464"/>
      <c r="P230" s="466"/>
      <c r="Q230" s="396"/>
      <c r="R230" s="344"/>
      <c r="S230" s="286"/>
      <c r="T230" s="287"/>
      <c r="U230" s="288"/>
      <c r="V230" s="396"/>
      <c r="W230" s="344"/>
      <c r="X230" s="286"/>
      <c r="Y230" s="287"/>
      <c r="Z230" s="288"/>
      <c r="AA230" s="396"/>
      <c r="AB230" s="344"/>
      <c r="AC230" s="286"/>
      <c r="AD230" s="287"/>
      <c r="AE230" s="288"/>
      <c r="AF230" s="319"/>
      <c r="AG230" s="320"/>
      <c r="AH230" s="321"/>
      <c r="AI230" s="322"/>
      <c r="AJ230" s="323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</row>
    <row r="231" spans="1:93" s="1" customFormat="1" ht="18" customHeight="1">
      <c r="A231" s="738"/>
      <c r="B231" s="328"/>
      <c r="C231" s="329"/>
      <c r="D231" s="330"/>
      <c r="E231" s="331"/>
      <c r="F231" s="332"/>
      <c r="G231" s="397"/>
      <c r="H231" s="398"/>
      <c r="I231" s="399"/>
      <c r="J231" s="400"/>
      <c r="K231" s="401"/>
      <c r="L231" s="468"/>
      <c r="M231" s="469"/>
      <c r="N231" s="470"/>
      <c r="O231" s="469"/>
      <c r="P231" s="471"/>
      <c r="Q231" s="397"/>
      <c r="R231" s="398"/>
      <c r="S231" s="399"/>
      <c r="T231" s="398"/>
      <c r="U231" s="401"/>
      <c r="V231" s="397"/>
      <c r="W231" s="398"/>
      <c r="X231" s="399"/>
      <c r="Y231" s="398"/>
      <c r="Z231" s="401"/>
      <c r="AA231" s="397"/>
      <c r="AB231" s="398"/>
      <c r="AC231" s="399"/>
      <c r="AD231" s="398"/>
      <c r="AE231" s="401"/>
      <c r="AF231" s="328"/>
      <c r="AG231" s="329"/>
      <c r="AH231" s="330"/>
      <c r="AI231" s="331"/>
      <c r="AJ231" s="332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</row>
    <row r="232" spans="1:93" s="1" customFormat="1" ht="18" customHeight="1" thickBot="1">
      <c r="A232" s="738"/>
      <c r="B232" s="328"/>
      <c r="C232" s="329"/>
      <c r="D232" s="330"/>
      <c r="E232" s="331"/>
      <c r="F232" s="332"/>
      <c r="G232" s="345"/>
      <c r="H232" s="143"/>
      <c r="I232" s="289"/>
      <c r="J232" s="143"/>
      <c r="K232" s="290"/>
      <c r="L232" s="235"/>
      <c r="M232" s="143"/>
      <c r="N232" s="346"/>
      <c r="O232" s="347"/>
      <c r="P232" s="236"/>
      <c r="Q232" s="235"/>
      <c r="R232" s="143"/>
      <c r="S232" s="241"/>
      <c r="T232" s="242"/>
      <c r="U232" s="236"/>
      <c r="V232" s="235"/>
      <c r="W232" s="143"/>
      <c r="X232" s="346"/>
      <c r="Y232" s="347"/>
      <c r="Z232" s="236"/>
      <c r="AA232" s="235"/>
      <c r="AB232" s="143"/>
      <c r="AC232" s="346"/>
      <c r="AD232" s="347"/>
      <c r="AE232" s="236"/>
      <c r="AF232" s="328"/>
      <c r="AG232" s="329"/>
      <c r="AH232" s="330"/>
      <c r="AI232" s="331"/>
      <c r="AJ232" s="3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</row>
    <row r="233" spans="1:93" s="1" customFormat="1" ht="18" hidden="1" customHeight="1">
      <c r="A233" s="738"/>
      <c r="B233" s="328"/>
      <c r="C233" s="329"/>
      <c r="D233" s="330"/>
      <c r="E233" s="331"/>
      <c r="F233" s="332"/>
      <c r="G233" s="345"/>
      <c r="H233" s="143"/>
      <c r="I233" s="289"/>
      <c r="J233" s="143"/>
      <c r="K233" s="290"/>
      <c r="L233" s="235"/>
      <c r="M233" s="143"/>
      <c r="N233" s="346"/>
      <c r="O233" s="347"/>
      <c r="P233" s="236"/>
      <c r="Q233" s="235"/>
      <c r="R233" s="143"/>
      <c r="S233" s="241"/>
      <c r="T233" s="242"/>
      <c r="U233" s="236"/>
      <c r="V233" s="235"/>
      <c r="W233" s="143"/>
      <c r="X233" s="346"/>
      <c r="Y233" s="347"/>
      <c r="Z233" s="236"/>
      <c r="AA233" s="235"/>
      <c r="AB233" s="143"/>
      <c r="AC233" s="346"/>
      <c r="AD233" s="347"/>
      <c r="AE233" s="236"/>
      <c r="AF233" s="328"/>
      <c r="AG233" s="329"/>
      <c r="AH233" s="330"/>
      <c r="AI233" s="331"/>
      <c r="AJ233" s="332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</row>
    <row r="234" spans="1:93" s="1" customFormat="1" ht="18" hidden="1" customHeight="1" thickBot="1">
      <c r="A234" s="738"/>
      <c r="B234" s="328"/>
      <c r="C234" s="329"/>
      <c r="D234" s="330"/>
      <c r="E234" s="331"/>
      <c r="F234" s="332"/>
      <c r="G234" s="348"/>
      <c r="H234" s="349"/>
      <c r="I234" s="350"/>
      <c r="J234" s="351"/>
      <c r="K234" s="352"/>
      <c r="L234" s="348"/>
      <c r="M234" s="349"/>
      <c r="N234" s="350"/>
      <c r="O234" s="351"/>
      <c r="P234" s="352"/>
      <c r="Q234" s="353"/>
      <c r="R234" s="354"/>
      <c r="S234" s="355"/>
      <c r="T234" s="354"/>
      <c r="U234" s="356"/>
      <c r="V234" s="357"/>
      <c r="W234" s="358"/>
      <c r="X234" s="359"/>
      <c r="Y234" s="358"/>
      <c r="Z234" s="360"/>
      <c r="AA234" s="357"/>
      <c r="AB234" s="358"/>
      <c r="AC234" s="359"/>
      <c r="AD234" s="358"/>
      <c r="AE234" s="360"/>
      <c r="AF234" s="328"/>
      <c r="AG234" s="329"/>
      <c r="AH234" s="330"/>
      <c r="AI234" s="331"/>
      <c r="AJ234" s="332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</row>
    <row r="235" spans="1:93" s="1" customFormat="1" ht="18" hidden="1" customHeight="1">
      <c r="A235" s="738"/>
      <c r="B235" s="328"/>
      <c r="C235" s="329"/>
      <c r="D235" s="330"/>
      <c r="E235" s="331"/>
      <c r="F235" s="332"/>
      <c r="G235" s="348"/>
      <c r="H235" s="349"/>
      <c r="I235" s="350"/>
      <c r="J235" s="351"/>
      <c r="K235" s="352"/>
      <c r="L235" s="348"/>
      <c r="M235" s="349"/>
      <c r="N235" s="350"/>
      <c r="O235" s="351"/>
      <c r="P235" s="352"/>
      <c r="Q235" s="353"/>
      <c r="R235" s="354"/>
      <c r="S235" s="355"/>
      <c r="T235" s="354"/>
      <c r="U235" s="356"/>
      <c r="V235" s="357"/>
      <c r="W235" s="358"/>
      <c r="X235" s="359"/>
      <c r="Y235" s="358"/>
      <c r="Z235" s="360"/>
      <c r="AA235" s="357"/>
      <c r="AB235" s="358"/>
      <c r="AC235" s="359"/>
      <c r="AD235" s="358"/>
      <c r="AE235" s="360"/>
      <c r="AF235" s="328"/>
      <c r="AG235" s="329"/>
      <c r="AH235" s="330"/>
      <c r="AI235" s="331"/>
      <c r="AJ235" s="332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</row>
    <row r="236" spans="1:93" s="1" customFormat="1" ht="18" hidden="1" customHeight="1">
      <c r="A236" s="738"/>
      <c r="B236" s="328"/>
      <c r="C236" s="329"/>
      <c r="D236" s="330"/>
      <c r="E236" s="331"/>
      <c r="F236" s="332"/>
      <c r="G236" s="348"/>
      <c r="H236" s="349"/>
      <c r="I236" s="350"/>
      <c r="J236" s="351"/>
      <c r="K236" s="352"/>
      <c r="L236" s="348"/>
      <c r="M236" s="349"/>
      <c r="N236" s="350"/>
      <c r="O236" s="351"/>
      <c r="P236" s="352"/>
      <c r="Q236" s="353"/>
      <c r="R236" s="202"/>
      <c r="S236" s="361"/>
      <c r="T236" s="202"/>
      <c r="U236" s="356"/>
      <c r="V236" s="357"/>
      <c r="W236" s="358"/>
      <c r="X236" s="359"/>
      <c r="Y236" s="358"/>
      <c r="Z236" s="360"/>
      <c r="AA236" s="357"/>
      <c r="AB236" s="358"/>
      <c r="AC236" s="359"/>
      <c r="AD236" s="358"/>
      <c r="AE236" s="360"/>
      <c r="AF236" s="328"/>
      <c r="AG236" s="329"/>
      <c r="AH236" s="330"/>
      <c r="AI236" s="331"/>
      <c r="AJ236" s="332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</row>
    <row r="237" spans="1:93" ht="18.75" hidden="1" customHeight="1">
      <c r="A237" s="738"/>
      <c r="B237" s="328"/>
      <c r="C237" s="329"/>
      <c r="D237" s="330"/>
      <c r="E237" s="331"/>
      <c r="F237" s="332"/>
      <c r="G237" s="348"/>
      <c r="H237" s="349"/>
      <c r="I237" s="350"/>
      <c r="J237" s="351"/>
      <c r="K237" s="352"/>
      <c r="L237" s="348"/>
      <c r="M237" s="349"/>
      <c r="N237" s="350"/>
      <c r="O237" s="351"/>
      <c r="P237" s="352"/>
      <c r="Q237" s="353"/>
      <c r="R237" s="202"/>
      <c r="S237" s="361"/>
      <c r="T237" s="202"/>
      <c r="U237" s="356"/>
      <c r="V237" s="357"/>
      <c r="W237" s="358"/>
      <c r="X237" s="359"/>
      <c r="Y237" s="358"/>
      <c r="Z237" s="360"/>
      <c r="AA237" s="357"/>
      <c r="AB237" s="358"/>
      <c r="AC237" s="359"/>
      <c r="AD237" s="358"/>
      <c r="AE237" s="360"/>
      <c r="AF237" s="328"/>
      <c r="AG237" s="329"/>
      <c r="AH237" s="330"/>
      <c r="AI237" s="331"/>
      <c r="AJ237" s="332"/>
    </row>
    <row r="238" spans="1:93" ht="18.75" hidden="1" customHeight="1">
      <c r="A238" s="738"/>
      <c r="B238" s="328"/>
      <c r="C238" s="329"/>
      <c r="D238" s="330"/>
      <c r="E238" s="331"/>
      <c r="F238" s="332"/>
      <c r="G238" s="348"/>
      <c r="H238" s="349"/>
      <c r="I238" s="350"/>
      <c r="J238" s="351"/>
      <c r="K238" s="352"/>
      <c r="L238" s="348"/>
      <c r="M238" s="349"/>
      <c r="N238" s="350"/>
      <c r="O238" s="351"/>
      <c r="P238" s="352"/>
      <c r="Q238" s="353"/>
      <c r="R238" s="202"/>
      <c r="S238" s="361"/>
      <c r="T238" s="202"/>
      <c r="U238" s="356"/>
      <c r="V238" s="357"/>
      <c r="W238" s="358"/>
      <c r="X238" s="359"/>
      <c r="Y238" s="358"/>
      <c r="Z238" s="360"/>
      <c r="AA238" s="357"/>
      <c r="AB238" s="358"/>
      <c r="AC238" s="359"/>
      <c r="AD238" s="358"/>
      <c r="AE238" s="360"/>
      <c r="AF238" s="328"/>
      <c r="AG238" s="329"/>
      <c r="AH238" s="330"/>
      <c r="AI238" s="331"/>
      <c r="AJ238" s="332"/>
    </row>
    <row r="239" spans="1:93" ht="18.75" hidden="1" customHeight="1">
      <c r="A239" s="738"/>
      <c r="B239" s="328"/>
      <c r="C239" s="329"/>
      <c r="D239" s="330"/>
      <c r="E239" s="331"/>
      <c r="F239" s="332"/>
      <c r="G239" s="348"/>
      <c r="H239" s="349"/>
      <c r="I239" s="350"/>
      <c r="J239" s="351"/>
      <c r="K239" s="352"/>
      <c r="L239" s="348"/>
      <c r="M239" s="349"/>
      <c r="N239" s="350"/>
      <c r="O239" s="351"/>
      <c r="P239" s="352"/>
      <c r="Q239" s="353"/>
      <c r="R239" s="202"/>
      <c r="S239" s="361"/>
      <c r="T239" s="202"/>
      <c r="U239" s="356"/>
      <c r="V239" s="357"/>
      <c r="W239" s="358"/>
      <c r="X239" s="359"/>
      <c r="Y239" s="358"/>
      <c r="Z239" s="360"/>
      <c r="AA239" s="357"/>
      <c r="AB239" s="358"/>
      <c r="AC239" s="359"/>
      <c r="AD239" s="358"/>
      <c r="AE239" s="360"/>
      <c r="AF239" s="328"/>
      <c r="AG239" s="329"/>
      <c r="AH239" s="330"/>
      <c r="AI239" s="331"/>
      <c r="AJ239" s="332"/>
    </row>
    <row r="240" spans="1:93" ht="18.75" hidden="1" customHeight="1">
      <c r="A240" s="738"/>
      <c r="B240" s="328"/>
      <c r="C240" s="329"/>
      <c r="D240" s="330"/>
      <c r="E240" s="331"/>
      <c r="F240" s="332"/>
      <c r="G240" s="348"/>
      <c r="H240" s="349"/>
      <c r="I240" s="350"/>
      <c r="J240" s="351"/>
      <c r="K240" s="352"/>
      <c r="L240" s="348"/>
      <c r="M240" s="349"/>
      <c r="N240" s="350"/>
      <c r="O240" s="351"/>
      <c r="P240" s="352"/>
      <c r="Q240" s="353"/>
      <c r="R240" s="202"/>
      <c r="S240" s="361"/>
      <c r="T240" s="202"/>
      <c r="U240" s="356"/>
      <c r="V240" s="357"/>
      <c r="W240" s="358"/>
      <c r="X240" s="359"/>
      <c r="Y240" s="358"/>
      <c r="Z240" s="360"/>
      <c r="AA240" s="357"/>
      <c r="AB240" s="358"/>
      <c r="AC240" s="359"/>
      <c r="AD240" s="358"/>
      <c r="AE240" s="360"/>
      <c r="AF240" s="328"/>
      <c r="AG240" s="329"/>
      <c r="AH240" s="330"/>
      <c r="AI240" s="331"/>
      <c r="AJ240" s="332"/>
    </row>
    <row r="241" spans="1:93" ht="18.75" hidden="1" customHeight="1">
      <c r="A241" s="738"/>
      <c r="B241" s="328"/>
      <c r="C241" s="329"/>
      <c r="D241" s="330"/>
      <c r="E241" s="331"/>
      <c r="F241" s="332"/>
      <c r="G241" s="348"/>
      <c r="H241" s="349"/>
      <c r="I241" s="350"/>
      <c r="J241" s="351"/>
      <c r="K241" s="352"/>
      <c r="L241" s="348"/>
      <c r="M241" s="349"/>
      <c r="N241" s="350"/>
      <c r="O241" s="351"/>
      <c r="P241" s="352"/>
      <c r="Q241" s="353"/>
      <c r="R241" s="202"/>
      <c r="S241" s="361"/>
      <c r="T241" s="202"/>
      <c r="U241" s="356"/>
      <c r="V241" s="357"/>
      <c r="W241" s="358"/>
      <c r="X241" s="359"/>
      <c r="Y241" s="358"/>
      <c r="Z241" s="360"/>
      <c r="AA241" s="357"/>
      <c r="AB241" s="358"/>
      <c r="AC241" s="359"/>
      <c r="AD241" s="358"/>
      <c r="AE241" s="360"/>
      <c r="AF241" s="328"/>
      <c r="AG241" s="329"/>
      <c r="AH241" s="330"/>
      <c r="AI241" s="331"/>
      <c r="AJ241" s="332"/>
    </row>
    <row r="242" spans="1:93" ht="18.75" hidden="1" customHeight="1" thickBot="1">
      <c r="A242" s="738"/>
      <c r="B242" s="328"/>
      <c r="C242" s="329"/>
      <c r="D242" s="330"/>
      <c r="E242" s="331"/>
      <c r="F242" s="332"/>
      <c r="G242" s="348"/>
      <c r="H242" s="349"/>
      <c r="I242" s="350"/>
      <c r="J242" s="351"/>
      <c r="K242" s="352"/>
      <c r="L242" s="348"/>
      <c r="M242" s="349"/>
      <c r="N242" s="350"/>
      <c r="O242" s="351"/>
      <c r="P242" s="352"/>
      <c r="Q242" s="353"/>
      <c r="R242" s="202"/>
      <c r="S242" s="361"/>
      <c r="T242" s="202"/>
      <c r="U242" s="356"/>
      <c r="V242" s="357"/>
      <c r="W242" s="358"/>
      <c r="X242" s="359"/>
      <c r="Y242" s="358"/>
      <c r="Z242" s="360"/>
      <c r="AA242" s="357"/>
      <c r="AB242" s="358"/>
      <c r="AC242" s="359"/>
      <c r="AD242" s="358"/>
      <c r="AE242" s="360"/>
      <c r="AF242" s="328"/>
      <c r="AG242" s="329"/>
      <c r="AH242" s="330"/>
      <c r="AI242" s="331"/>
      <c r="AJ242" s="332"/>
    </row>
    <row r="243" spans="1:93" ht="18.75" hidden="1" customHeight="1">
      <c r="A243" s="738"/>
      <c r="B243" s="328"/>
      <c r="C243" s="329"/>
      <c r="D243" s="330"/>
      <c r="E243" s="331"/>
      <c r="F243" s="332"/>
      <c r="G243" s="348"/>
      <c r="H243" s="349"/>
      <c r="I243" s="350"/>
      <c r="J243" s="351"/>
      <c r="K243" s="352"/>
      <c r="L243" s="348"/>
      <c r="M243" s="349"/>
      <c r="N243" s="350"/>
      <c r="O243" s="351"/>
      <c r="P243" s="352"/>
      <c r="Q243" s="353"/>
      <c r="R243" s="202"/>
      <c r="S243" s="361"/>
      <c r="T243" s="202"/>
      <c r="U243" s="356"/>
      <c r="V243" s="357"/>
      <c r="W243" s="358"/>
      <c r="X243" s="359"/>
      <c r="Y243" s="358"/>
      <c r="Z243" s="360"/>
      <c r="AA243" s="357"/>
      <c r="AB243" s="358"/>
      <c r="AC243" s="359"/>
      <c r="AD243" s="358"/>
      <c r="AE243" s="360"/>
      <c r="AF243" s="328"/>
      <c r="AG243" s="329"/>
      <c r="AH243" s="330"/>
      <c r="AI243" s="331"/>
      <c r="AJ243" s="332"/>
    </row>
    <row r="244" spans="1:93" ht="18.75" hidden="1" customHeight="1">
      <c r="A244" s="738"/>
      <c r="B244" s="337"/>
      <c r="C244" s="338"/>
      <c r="D244" s="339"/>
      <c r="E244" s="339"/>
      <c r="F244" s="340"/>
      <c r="G244" s="362"/>
      <c r="H244" s="363"/>
      <c r="I244" s="364"/>
      <c r="J244" s="364"/>
      <c r="K244" s="365"/>
      <c r="L244" s="362"/>
      <c r="M244" s="363"/>
      <c r="N244" s="364"/>
      <c r="O244" s="364"/>
      <c r="P244" s="365"/>
      <c r="Q244" s="366"/>
      <c r="R244" s="367"/>
      <c r="S244" s="367"/>
      <c r="T244" s="367"/>
      <c r="U244" s="368"/>
      <c r="V244" s="369"/>
      <c r="W244" s="370"/>
      <c r="X244" s="370"/>
      <c r="Y244" s="370"/>
      <c r="Z244" s="371"/>
      <c r="AA244" s="369"/>
      <c r="AB244" s="370"/>
      <c r="AC244" s="370"/>
      <c r="AD244" s="370"/>
      <c r="AE244" s="371"/>
      <c r="AF244" s="337"/>
      <c r="AG244" s="338"/>
      <c r="AH244" s="339"/>
      <c r="AI244" s="339"/>
      <c r="AJ244" s="340"/>
    </row>
    <row r="245" spans="1:93" ht="18.75" hidden="1" customHeight="1">
      <c r="A245" s="760"/>
      <c r="B245" s="711" t="s">
        <v>108</v>
      </c>
      <c r="C245" s="712"/>
      <c r="D245" s="719"/>
      <c r="E245" s="712"/>
      <c r="F245" s="341" t="s">
        <v>64</v>
      </c>
      <c r="G245" s="764"/>
      <c r="H245" s="765"/>
      <c r="I245" s="766"/>
      <c r="J245" s="765"/>
      <c r="K245" s="372"/>
      <c r="L245" s="764"/>
      <c r="M245" s="765"/>
      <c r="N245" s="766"/>
      <c r="O245" s="765"/>
      <c r="P245" s="372"/>
      <c r="Q245" s="710"/>
      <c r="R245" s="709"/>
      <c r="S245" s="708"/>
      <c r="T245" s="709"/>
      <c r="U245" s="373"/>
      <c r="V245" s="710"/>
      <c r="W245" s="709"/>
      <c r="X245" s="708"/>
      <c r="Y245" s="709"/>
      <c r="Z245" s="374"/>
      <c r="AA245" s="710"/>
      <c r="AB245" s="709"/>
      <c r="AC245" s="708"/>
      <c r="AD245" s="709"/>
      <c r="AE245" s="374"/>
      <c r="AF245" s="711"/>
      <c r="AG245" s="712"/>
      <c r="AH245" s="719"/>
      <c r="AI245" s="712"/>
      <c r="AJ245" s="341"/>
    </row>
    <row r="246" spans="1:93" customFormat="1" ht="18" customHeight="1">
      <c r="A246" s="690" t="s">
        <v>110</v>
      </c>
      <c r="B246" s="698" t="s">
        <v>25</v>
      </c>
      <c r="C246" s="699"/>
      <c r="D246" s="273" t="s">
        <v>111</v>
      </c>
      <c r="E246" s="700" t="s">
        <v>112</v>
      </c>
      <c r="F246" s="701"/>
      <c r="G246" s="698" t="s">
        <v>25</v>
      </c>
      <c r="H246" s="699"/>
      <c r="I246" s="273" t="s">
        <v>111</v>
      </c>
      <c r="J246" s="700" t="s">
        <v>112</v>
      </c>
      <c r="K246" s="701"/>
      <c r="L246" s="698" t="s">
        <v>25</v>
      </c>
      <c r="M246" s="699"/>
      <c r="N246" s="273" t="s">
        <v>111</v>
      </c>
      <c r="O246" s="700" t="s">
        <v>112</v>
      </c>
      <c r="P246" s="701"/>
      <c r="Q246" s="698" t="s">
        <v>25</v>
      </c>
      <c r="R246" s="699"/>
      <c r="S246" s="273" t="s">
        <v>111</v>
      </c>
      <c r="T246" s="700" t="s">
        <v>112</v>
      </c>
      <c r="U246" s="701"/>
      <c r="V246" s="698" t="s">
        <v>25</v>
      </c>
      <c r="W246" s="699"/>
      <c r="X246" s="273" t="s">
        <v>111</v>
      </c>
      <c r="Y246" s="700" t="s">
        <v>112</v>
      </c>
      <c r="Z246" s="701"/>
      <c r="AA246" s="698" t="s">
        <v>25</v>
      </c>
      <c r="AB246" s="699"/>
      <c r="AC246" s="273" t="s">
        <v>111</v>
      </c>
      <c r="AD246" s="700" t="s">
        <v>112</v>
      </c>
      <c r="AE246" s="701"/>
      <c r="AF246" s="698" t="s">
        <v>25</v>
      </c>
      <c r="AG246" s="699"/>
      <c r="AH246" s="273" t="s">
        <v>111</v>
      </c>
      <c r="AI246" s="700" t="s">
        <v>112</v>
      </c>
      <c r="AJ246" s="701"/>
    </row>
    <row r="247" spans="1:93" customFormat="1" ht="18" customHeight="1">
      <c r="A247" s="691"/>
      <c r="B247" s="696"/>
      <c r="C247" s="697"/>
      <c r="D247" s="274"/>
      <c r="E247" s="675"/>
      <c r="F247" s="676"/>
      <c r="G247" s="696">
        <f>I247*70+J247*75+G249*25+J249*45+RIGHT(I249,LEN(I249)-FIND("/",I249))*60+LEFT(I249,FIND("/",I249)-1)*120</f>
        <v>0</v>
      </c>
      <c r="H247" s="697"/>
      <c r="I247" s="274">
        <f>$BE$1</f>
        <v>0</v>
      </c>
      <c r="J247" s="675">
        <f>$BF$1</f>
        <v>0</v>
      </c>
      <c r="K247" s="676"/>
      <c r="L247" s="696">
        <f>N247*70+O247*75+L249*25+O249*45+RIGHT(N249,LEN(N249)-FIND("/",N249))*60+LEFT(N249,FIND("/",N249)-1)*120</f>
        <v>0</v>
      </c>
      <c r="M247" s="697"/>
      <c r="N247" s="274">
        <f>$BK$1</f>
        <v>0</v>
      </c>
      <c r="O247" s="675">
        <f>$BL$1</f>
        <v>0</v>
      </c>
      <c r="P247" s="676"/>
      <c r="Q247" s="696">
        <f>S247*70+T247*75+Q249*25+T249*45+RIGHT(S249,LEN(S249)-FIND("/",S249))*60+LEFT(S249,FIND("/",S249)-1)*120</f>
        <v>0</v>
      </c>
      <c r="R247" s="697"/>
      <c r="S247" s="274">
        <f>$BQ$1</f>
        <v>0</v>
      </c>
      <c r="T247" s="675">
        <f>$BR$1</f>
        <v>0</v>
      </c>
      <c r="U247" s="676"/>
      <c r="V247" s="696">
        <f>X247*70+Y247*75+V249*25+Y249*45+RIGHT(X249,LEN(X249)-FIND("/",X249))*60+LEFT(X249,FIND("/",X249)-1)*120</f>
        <v>0</v>
      </c>
      <c r="W247" s="697"/>
      <c r="X247" s="274">
        <f>$BW$1</f>
        <v>0</v>
      </c>
      <c r="Y247" s="675">
        <f>$BX$1</f>
        <v>0</v>
      </c>
      <c r="Z247" s="676"/>
      <c r="AA247" s="696">
        <f>AC247*70+AD247*75+AA249*25+AD249*45+RIGHT(AC249,LEN(AC249)-FIND("/",AC249))*60+LEFT(AC249,FIND("/",AC249)-1)*120</f>
        <v>0</v>
      </c>
      <c r="AB247" s="697"/>
      <c r="AC247" s="274">
        <f>$CC$1</f>
        <v>0</v>
      </c>
      <c r="AD247" s="675">
        <f>$CD$1</f>
        <v>0</v>
      </c>
      <c r="AE247" s="676"/>
      <c r="AF247" s="696">
        <f>AH247*70+AI247*75+AF249*25+AI249*45+RIGHT(AH249,LEN(AH249)-FIND("/",AH249))*60+LEFT(AH249,FIND("/",AH249)-1)*120</f>
        <v>0</v>
      </c>
      <c r="AG247" s="697"/>
      <c r="AH247" s="274">
        <f>$CI$1</f>
        <v>0</v>
      </c>
      <c r="AI247" s="675">
        <f>$CJ$1</f>
        <v>0</v>
      </c>
      <c r="AJ247" s="676"/>
    </row>
    <row r="248" spans="1:93" customFormat="1" ht="18" customHeight="1">
      <c r="A248" s="691"/>
      <c r="B248" s="695" t="s">
        <v>23</v>
      </c>
      <c r="C248" s="674"/>
      <c r="D248" s="275" t="s">
        <v>113</v>
      </c>
      <c r="E248" s="693" t="s">
        <v>114</v>
      </c>
      <c r="F248" s="694"/>
      <c r="G248" s="695" t="s">
        <v>23</v>
      </c>
      <c r="H248" s="674"/>
      <c r="I248" s="275" t="s">
        <v>113</v>
      </c>
      <c r="J248" s="693" t="s">
        <v>114</v>
      </c>
      <c r="K248" s="694"/>
      <c r="L248" s="695" t="s">
        <v>23</v>
      </c>
      <c r="M248" s="674"/>
      <c r="N248" s="275" t="s">
        <v>113</v>
      </c>
      <c r="O248" s="693" t="s">
        <v>114</v>
      </c>
      <c r="P248" s="694"/>
      <c r="Q248" s="695" t="s">
        <v>23</v>
      </c>
      <c r="R248" s="674"/>
      <c r="S248" s="275" t="s">
        <v>113</v>
      </c>
      <c r="T248" s="693" t="s">
        <v>114</v>
      </c>
      <c r="U248" s="694"/>
      <c r="V248" s="695" t="s">
        <v>23</v>
      </c>
      <c r="W248" s="674"/>
      <c r="X248" s="275" t="s">
        <v>113</v>
      </c>
      <c r="Y248" s="693" t="s">
        <v>114</v>
      </c>
      <c r="Z248" s="694"/>
      <c r="AA248" s="695" t="s">
        <v>23</v>
      </c>
      <c r="AB248" s="674"/>
      <c r="AC248" s="275" t="s">
        <v>113</v>
      </c>
      <c r="AD248" s="693" t="s">
        <v>114</v>
      </c>
      <c r="AE248" s="694"/>
      <c r="AF248" s="695" t="s">
        <v>23</v>
      </c>
      <c r="AG248" s="674"/>
      <c r="AH248" s="275" t="s">
        <v>113</v>
      </c>
      <c r="AI248" s="693" t="s">
        <v>114</v>
      </c>
      <c r="AJ248" s="694"/>
    </row>
    <row r="249" spans="1:93" customFormat="1" ht="18" customHeight="1">
      <c r="A249" s="691"/>
      <c r="B249" s="695"/>
      <c r="C249" s="674"/>
      <c r="D249" s="274"/>
      <c r="E249" s="675"/>
      <c r="F249" s="676"/>
      <c r="G249" s="673">
        <f>$BG$1</f>
        <v>0</v>
      </c>
      <c r="H249" s="674"/>
      <c r="I249" s="274" t="str">
        <f>ROUND($BJ$1,1)&amp;+"/"&amp;+ROUND($BI$1,1)</f>
        <v>0/0</v>
      </c>
      <c r="J249" s="675"/>
      <c r="K249" s="676"/>
      <c r="L249" s="673">
        <f>$BM$1</f>
        <v>0</v>
      </c>
      <c r="M249" s="674"/>
      <c r="N249" s="274" t="str">
        <f>ROUND($BP$1,1)&amp;+"/"&amp;+ROUND($BO$1,1)</f>
        <v>0/0</v>
      </c>
      <c r="O249" s="675"/>
      <c r="P249" s="676"/>
      <c r="Q249" s="673">
        <f>$BS$1</f>
        <v>0</v>
      </c>
      <c r="R249" s="674"/>
      <c r="S249" s="274" t="str">
        <f>ROUND($BV$1,1)&amp;+"/"&amp;+ROUND($BU$1,1)</f>
        <v>0/0</v>
      </c>
      <c r="T249" s="675"/>
      <c r="U249" s="676"/>
      <c r="V249" s="673">
        <f>$BY$1</f>
        <v>0</v>
      </c>
      <c r="W249" s="674"/>
      <c r="X249" s="274" t="str">
        <f>ROUND($CB$1,1)&amp;+"/"&amp;+ROUND($CA$1,1)</f>
        <v>0/0</v>
      </c>
      <c r="Y249" s="675"/>
      <c r="Z249" s="676"/>
      <c r="AA249" s="673">
        <f>$CE$1</f>
        <v>0</v>
      </c>
      <c r="AB249" s="674"/>
      <c r="AC249" s="274" t="str">
        <f>ROUND($CH$1,1)&amp;+"/"&amp;+ROUND($CG$1,1)</f>
        <v>0/0</v>
      </c>
      <c r="AD249" s="675"/>
      <c r="AE249" s="676"/>
      <c r="AF249" s="673">
        <f>$CK$1</f>
        <v>0</v>
      </c>
      <c r="AG249" s="674"/>
      <c r="AH249" s="274" t="str">
        <f>ROUND($CN$1,1)&amp;+"/"&amp;+ROUND($CM$1,1)</f>
        <v>0/0</v>
      </c>
      <c r="AI249" s="675"/>
      <c r="AJ249" s="676"/>
    </row>
    <row r="250" spans="1:93" customFormat="1" ht="18" customHeight="1">
      <c r="A250" s="691"/>
      <c r="B250" s="677" t="s">
        <v>115</v>
      </c>
      <c r="C250" s="678"/>
      <c r="D250" s="276" t="s">
        <v>116</v>
      </c>
      <c r="E250" s="688" t="s">
        <v>117</v>
      </c>
      <c r="F250" s="689"/>
      <c r="G250" s="677" t="s">
        <v>115</v>
      </c>
      <c r="H250" s="678"/>
      <c r="I250" s="276" t="s">
        <v>116</v>
      </c>
      <c r="J250" s="688" t="s">
        <v>117</v>
      </c>
      <c r="K250" s="689"/>
      <c r="L250" s="677" t="s">
        <v>115</v>
      </c>
      <c r="M250" s="678"/>
      <c r="N250" s="276" t="s">
        <v>116</v>
      </c>
      <c r="O250" s="688" t="s">
        <v>117</v>
      </c>
      <c r="P250" s="689"/>
      <c r="Q250" s="677" t="s">
        <v>115</v>
      </c>
      <c r="R250" s="678"/>
      <c r="S250" s="276" t="s">
        <v>116</v>
      </c>
      <c r="T250" s="688" t="s">
        <v>117</v>
      </c>
      <c r="U250" s="689"/>
      <c r="V250" s="677" t="s">
        <v>115</v>
      </c>
      <c r="W250" s="678"/>
      <c r="X250" s="276" t="s">
        <v>116</v>
      </c>
      <c r="Y250" s="688" t="s">
        <v>117</v>
      </c>
      <c r="Z250" s="689"/>
      <c r="AA250" s="677" t="s">
        <v>115</v>
      </c>
      <c r="AB250" s="678"/>
      <c r="AC250" s="276" t="s">
        <v>116</v>
      </c>
      <c r="AD250" s="688" t="s">
        <v>117</v>
      </c>
      <c r="AE250" s="689"/>
      <c r="AF250" s="677" t="s">
        <v>115</v>
      </c>
      <c r="AG250" s="678"/>
      <c r="AH250" s="276" t="s">
        <v>116</v>
      </c>
      <c r="AI250" s="688" t="s">
        <v>117</v>
      </c>
      <c r="AJ250" s="689"/>
    </row>
    <row r="251" spans="1:93" customFormat="1" ht="18" customHeight="1" thickBot="1">
      <c r="A251" s="692"/>
      <c r="B251" s="679"/>
      <c r="C251" s="680"/>
      <c r="D251" s="277"/>
      <c r="E251" s="685"/>
      <c r="F251" s="686"/>
      <c r="G251" s="679">
        <f>I247*2+J247*7+G249*1+LEFT(I249,FIND("/",I249)-1)*8</f>
        <v>0</v>
      </c>
      <c r="H251" s="680"/>
      <c r="I251" s="277">
        <f>LEFT(I249,FIND("/",I249)-1)*8+J247*5+J249*5</f>
        <v>0</v>
      </c>
      <c r="J251" s="685">
        <f>LEFT(I249,FIND("/",I249)-1)*12+I247*15+G249*5+RIGHT(I249,LEN(I249)-FIND("/",I249))*15</f>
        <v>0</v>
      </c>
      <c r="K251" s="686"/>
      <c r="L251" s="679">
        <f>N247*2+O247*7+L249*1+LEFT(N249,FIND("/",N249)-1)*8</f>
        <v>0</v>
      </c>
      <c r="M251" s="680"/>
      <c r="N251" s="277">
        <f>LEFT(N249,FIND("/",N249)-1)*8+O247*5+O249*5</f>
        <v>0</v>
      </c>
      <c r="O251" s="685">
        <f>LEFT(N249,FIND("/",N249)-1)*12+N247*15+L249*5+RIGHT(N249,LEN(N249)-FIND("/",N249))*15</f>
        <v>0</v>
      </c>
      <c r="P251" s="686"/>
      <c r="Q251" s="679">
        <f>S247*2+T247*7+Q249*1+LEFT(S249,FIND("/",S249)-1)*8</f>
        <v>0</v>
      </c>
      <c r="R251" s="680"/>
      <c r="S251" s="277">
        <f>LEFT(S249,FIND("/",S249)-1)*8+T247*5+T249*5</f>
        <v>0</v>
      </c>
      <c r="T251" s="685">
        <f>LEFT(S249,FIND("/",S249)-1)*12+S247*15+Q249*5+RIGHT(S249,LEN(S249)-FIND("/",S249))*15</f>
        <v>0</v>
      </c>
      <c r="U251" s="686"/>
      <c r="V251" s="679">
        <f>X247*2+Y247*7+V249*1+LEFT(X249,FIND("/",X249)-1)*8</f>
        <v>0</v>
      </c>
      <c r="W251" s="680"/>
      <c r="X251" s="277">
        <f>LEFT(X249,FIND("/",X249)-1)*8+Y247*5+Y249*5</f>
        <v>0</v>
      </c>
      <c r="Y251" s="685">
        <f>LEFT(X249,FIND("/",X249)-1)*12+X247*15+V249*5+RIGHT(X249,LEN(X249)-FIND("/",X249))*15</f>
        <v>0</v>
      </c>
      <c r="Z251" s="686"/>
      <c r="AA251" s="679">
        <f>AC247*2+AD247*7+AA249*1+LEFT(AC249,FIND("/",AC249)-1)*8</f>
        <v>0</v>
      </c>
      <c r="AB251" s="680"/>
      <c r="AC251" s="277">
        <f>LEFT(AC249,FIND("/",AC249)-1)*8+AD247*5+AD249*5</f>
        <v>0</v>
      </c>
      <c r="AD251" s="685">
        <f>LEFT(AC249,FIND("/",AC249)-1)*12+AC247*15+AA249*5+RIGHT(AC249,LEN(AC249)-FIND("/",AC249))*15</f>
        <v>0</v>
      </c>
      <c r="AE251" s="686"/>
      <c r="AF251" s="679">
        <f>AH247*2+AI247*7+AF249*1+LEFT(AH249,FIND("/",AH249)-1)*8</f>
        <v>0</v>
      </c>
      <c r="AG251" s="680"/>
      <c r="AH251" s="277">
        <f>LEFT(AH249,FIND("/",AH249)-1)*8+AI247*5+AI249*5</f>
        <v>0</v>
      </c>
      <c r="AI251" s="685">
        <f>LEFT(AH249,FIND("/",AH249)-1)*12+AH247*15+AF249*5+RIGHT(AH249,LEN(AH249)-FIND("/",AH249))*15</f>
        <v>0</v>
      </c>
      <c r="AJ251" s="686"/>
    </row>
    <row r="252" spans="1:93" s="1" customFormat="1" ht="18" customHeight="1">
      <c r="A252" s="684" t="s">
        <v>36</v>
      </c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  <c r="AE252" s="684"/>
      <c r="AF252" s="161"/>
      <c r="AG252" s="161"/>
      <c r="AH252" s="161"/>
      <c r="AI252" s="161"/>
      <c r="AJ252" s="161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</row>
    <row r="253" spans="1:93" s="1" customFormat="1" ht="18" customHeight="1">
      <c r="A253" s="687" t="s">
        <v>37</v>
      </c>
      <c r="B253" s="687"/>
      <c r="C253" s="687"/>
      <c r="D253" s="687"/>
      <c r="E253" s="687"/>
      <c r="F253" s="687"/>
      <c r="G253" s="687"/>
      <c r="H253" s="687"/>
      <c r="I253" s="687"/>
      <c r="J253" s="687"/>
      <c r="K253" s="687"/>
      <c r="L253" s="687"/>
      <c r="M253" s="687"/>
      <c r="N253" s="687"/>
      <c r="O253" s="687"/>
      <c r="P253" s="687"/>
      <c r="Q253" s="687"/>
      <c r="R253" s="687"/>
      <c r="S253" s="687"/>
      <c r="T253" s="687"/>
      <c r="U253" s="687"/>
      <c r="V253" s="687"/>
      <c r="W253" s="687"/>
      <c r="X253" s="687"/>
      <c r="Y253" s="687"/>
      <c r="Z253" s="687"/>
      <c r="AA253" s="687"/>
      <c r="AB253" s="687"/>
      <c r="AC253" s="687"/>
      <c r="AD253" s="687"/>
      <c r="AE253" s="687"/>
      <c r="AF253" s="161"/>
      <c r="AG253" s="161"/>
      <c r="AH253" s="161"/>
      <c r="AI253" s="161"/>
      <c r="AJ253" s="161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</row>
    <row r="254" spans="1:93" ht="19.5">
      <c r="A254" s="683" t="s">
        <v>118</v>
      </c>
      <c r="B254" s="683"/>
      <c r="C254" s="683"/>
      <c r="D254" s="683"/>
      <c r="E254" s="683"/>
      <c r="F254" s="683"/>
      <c r="G254" s="683"/>
      <c r="H254" s="683"/>
      <c r="I254" s="683"/>
      <c r="J254" s="683"/>
      <c r="K254" s="683"/>
      <c r="L254" s="683"/>
      <c r="M254" s="683"/>
      <c r="N254" s="683"/>
      <c r="O254" s="683"/>
      <c r="P254" s="683"/>
      <c r="Q254" s="683"/>
      <c r="R254" s="683"/>
      <c r="S254" s="683"/>
      <c r="T254" s="683"/>
      <c r="U254" s="683"/>
      <c r="V254" s="683"/>
      <c r="W254" s="683"/>
      <c r="X254" s="683"/>
      <c r="Y254" s="683"/>
      <c r="Z254" s="683"/>
      <c r="AA254" s="683"/>
      <c r="AB254" s="683"/>
      <c r="AC254" s="683"/>
      <c r="AD254" s="683"/>
      <c r="AE254" s="683"/>
      <c r="AF254" s="683"/>
      <c r="AG254" s="683"/>
      <c r="AH254" s="683"/>
      <c r="AI254" s="683"/>
      <c r="AJ254" s="683"/>
    </row>
    <row r="255" spans="1:93" ht="16.149999999999999" customHeight="1">
      <c r="A255" s="682"/>
      <c r="B255" s="682"/>
      <c r="C255" s="682"/>
      <c r="D255" s="682"/>
      <c r="E255" s="682"/>
      <c r="F255" s="682"/>
      <c r="G255" s="682"/>
      <c r="H255" s="682"/>
      <c r="I255" s="682"/>
      <c r="J255" s="682"/>
      <c r="K255" s="682"/>
      <c r="L255" s="682"/>
      <c r="M255" s="682"/>
      <c r="N255" s="682"/>
      <c r="O255" s="682"/>
      <c r="P255" s="682"/>
      <c r="Q255" s="682"/>
      <c r="R255" s="682"/>
      <c r="S255" s="682"/>
      <c r="T255" s="682"/>
      <c r="U255" s="682"/>
      <c r="V255" s="682"/>
      <c r="W255" s="682"/>
      <c r="X255" s="682"/>
      <c r="Y255" s="682"/>
      <c r="Z255" s="682"/>
      <c r="AA255" s="682"/>
      <c r="AB255" s="682"/>
      <c r="AC255" s="682"/>
      <c r="AD255" s="682"/>
      <c r="AE255" s="682"/>
      <c r="AF255" s="682"/>
      <c r="AG255" s="682"/>
      <c r="AH255" s="682"/>
      <c r="AI255" s="682"/>
      <c r="AJ255" s="682"/>
    </row>
    <row r="256" spans="1:93">
      <c r="A256" s="681"/>
      <c r="B256" s="681"/>
      <c r="C256" s="681"/>
      <c r="D256" s="681"/>
      <c r="E256" s="681"/>
      <c r="F256" s="681"/>
      <c r="G256" s="681"/>
      <c r="H256" s="681"/>
      <c r="I256" s="681"/>
      <c r="J256" s="681"/>
      <c r="K256" s="681"/>
      <c r="L256" s="681"/>
      <c r="M256" s="681"/>
      <c r="N256" s="681"/>
      <c r="O256" s="681"/>
      <c r="P256" s="681"/>
      <c r="Q256" s="681"/>
      <c r="R256" s="681"/>
      <c r="S256" s="681"/>
      <c r="T256" s="681"/>
      <c r="U256" s="681"/>
      <c r="V256" s="681"/>
      <c r="W256" s="681"/>
      <c r="X256" s="681"/>
      <c r="Y256" s="681"/>
      <c r="Z256" s="681"/>
      <c r="AA256" s="681"/>
      <c r="AB256" s="681"/>
      <c r="AC256" s="681"/>
      <c r="AD256" s="681"/>
      <c r="AE256" s="681"/>
      <c r="AF256" s="681"/>
      <c r="AG256" s="681"/>
      <c r="AH256" s="681"/>
      <c r="AI256" s="681"/>
      <c r="AJ256" s="681"/>
    </row>
    <row r="257" spans="1:36">
      <c r="A257" s="681"/>
      <c r="B257" s="681"/>
      <c r="C257" s="681"/>
      <c r="D257" s="681"/>
      <c r="E257" s="681"/>
      <c r="F257" s="681"/>
      <c r="G257" s="681"/>
      <c r="H257" s="681"/>
      <c r="I257" s="681"/>
      <c r="J257" s="681"/>
      <c r="K257" s="681"/>
      <c r="L257" s="681"/>
      <c r="M257" s="681"/>
      <c r="N257" s="681"/>
      <c r="O257" s="681"/>
      <c r="P257" s="681"/>
      <c r="Q257" s="681"/>
      <c r="R257" s="681"/>
      <c r="S257" s="681"/>
      <c r="T257" s="681"/>
      <c r="U257" s="681"/>
      <c r="V257" s="681"/>
      <c r="W257" s="681"/>
      <c r="X257" s="681"/>
      <c r="Y257" s="681"/>
      <c r="Z257" s="681"/>
      <c r="AA257" s="681"/>
      <c r="AB257" s="681"/>
      <c r="AC257" s="681"/>
      <c r="AD257" s="681"/>
      <c r="AE257" s="681"/>
      <c r="AF257" s="681"/>
      <c r="AG257" s="681"/>
      <c r="AH257" s="681"/>
      <c r="AI257" s="681"/>
      <c r="AJ257" s="681"/>
    </row>
    <row r="258" spans="1:36">
      <c r="J258" s="278"/>
      <c r="L258"/>
      <c r="M258"/>
      <c r="N258"/>
      <c r="O258"/>
      <c r="P258"/>
      <c r="Q258"/>
      <c r="T258" s="278"/>
      <c r="Y258" s="278"/>
      <c r="AD258" s="278"/>
      <c r="AF258" s="59"/>
      <c r="AG258" s="59"/>
      <c r="AH258" s="59"/>
      <c r="AI258" s="59"/>
      <c r="AJ258" s="59"/>
    </row>
    <row r="259" spans="1:36">
      <c r="J259" s="278"/>
      <c r="L259"/>
      <c r="M259"/>
      <c r="N259"/>
      <c r="O259"/>
      <c r="P259"/>
      <c r="Q259"/>
      <c r="T259" s="278"/>
      <c r="Y259" s="278"/>
      <c r="AD259" s="278"/>
      <c r="AF259" s="59"/>
      <c r="AG259" s="59"/>
      <c r="AH259" s="59"/>
      <c r="AI259" s="59"/>
      <c r="AJ259" s="59"/>
    </row>
    <row r="260" spans="1:36">
      <c r="L260"/>
      <c r="M260"/>
      <c r="N260"/>
      <c r="O260"/>
      <c r="P260"/>
      <c r="Q260"/>
      <c r="AF260" s="59"/>
      <c r="AG260" s="59"/>
      <c r="AH260" s="59"/>
      <c r="AI260" s="59"/>
      <c r="AJ260" s="59"/>
    </row>
    <row r="261" spans="1:36">
      <c r="L261"/>
      <c r="M261"/>
      <c r="N261"/>
      <c r="O261"/>
      <c r="P261"/>
      <c r="Q261"/>
    </row>
    <row r="262" spans="1:36">
      <c r="L262"/>
      <c r="M262"/>
      <c r="N262"/>
      <c r="O262"/>
      <c r="P262"/>
      <c r="Q262"/>
    </row>
    <row r="263" spans="1:36">
      <c r="L263"/>
      <c r="M263"/>
      <c r="N263"/>
      <c r="O263"/>
      <c r="P263"/>
      <c r="Q263"/>
    </row>
    <row r="264" spans="1:36">
      <c r="L264"/>
      <c r="M264"/>
      <c r="N264"/>
      <c r="O264"/>
      <c r="P264"/>
      <c r="Q264"/>
    </row>
    <row r="265" spans="1:36">
      <c r="L265"/>
      <c r="M265"/>
      <c r="N265"/>
      <c r="O265"/>
      <c r="P265"/>
      <c r="Q265"/>
    </row>
    <row r="266" spans="1:36">
      <c r="L266"/>
      <c r="M266"/>
      <c r="N266"/>
      <c r="O266"/>
      <c r="P266"/>
      <c r="Q266"/>
    </row>
    <row r="267" spans="1:36">
      <c r="L267"/>
      <c r="M267"/>
      <c r="N267"/>
      <c r="O267"/>
      <c r="P267"/>
      <c r="Q267"/>
    </row>
    <row r="268" spans="1:36">
      <c r="L268"/>
      <c r="M268"/>
      <c r="N268"/>
      <c r="O268"/>
      <c r="P268"/>
      <c r="Q268"/>
    </row>
    <row r="269" spans="1:36">
      <c r="L269"/>
      <c r="M269"/>
      <c r="N269"/>
      <c r="O269"/>
      <c r="P269"/>
      <c r="Q269"/>
    </row>
    <row r="270" spans="1:36">
      <c r="L270"/>
      <c r="M270"/>
      <c r="N270"/>
      <c r="O270"/>
      <c r="P270"/>
      <c r="Q270"/>
    </row>
    <row r="271" spans="1:36">
      <c r="L271"/>
      <c r="M271"/>
      <c r="N271"/>
      <c r="O271"/>
      <c r="P271"/>
      <c r="Q271"/>
    </row>
    <row r="272" spans="1:36">
      <c r="L272"/>
      <c r="M272"/>
      <c r="N272"/>
      <c r="O272"/>
      <c r="P272"/>
      <c r="Q272"/>
    </row>
  </sheetData>
  <mergeCells count="242">
    <mergeCell ref="A214:A229"/>
    <mergeCell ref="X229:Y229"/>
    <mergeCell ref="AA184:AA198"/>
    <mergeCell ref="AF184:AF198"/>
    <mergeCell ref="A199:A213"/>
    <mergeCell ref="B199:B213"/>
    <mergeCell ref="L199:L213"/>
    <mergeCell ref="AA199:AA213"/>
    <mergeCell ref="AF199:AF213"/>
    <mergeCell ref="A184:A198"/>
    <mergeCell ref="B184:B198"/>
    <mergeCell ref="G184:G198"/>
    <mergeCell ref="L184:L198"/>
    <mergeCell ref="Q184:Q198"/>
    <mergeCell ref="V184:V198"/>
    <mergeCell ref="AC229:AD229"/>
    <mergeCell ref="AF229:AG229"/>
    <mergeCell ref="B154:B168"/>
    <mergeCell ref="G154:G168"/>
    <mergeCell ref="L154:L168"/>
    <mergeCell ref="Q154:Q168"/>
    <mergeCell ref="V154:V168"/>
    <mergeCell ref="B229:C229"/>
    <mergeCell ref="D229:E229"/>
    <mergeCell ref="A169:A183"/>
    <mergeCell ref="B169:B183"/>
    <mergeCell ref="G169:G183"/>
    <mergeCell ref="L169:L183"/>
    <mergeCell ref="V169:V183"/>
    <mergeCell ref="A154:A168"/>
    <mergeCell ref="G199:G213"/>
    <mergeCell ref="G229:H229"/>
    <mergeCell ref="I229:J229"/>
    <mergeCell ref="L229:M229"/>
    <mergeCell ref="N229:O229"/>
    <mergeCell ref="Q229:R229"/>
    <mergeCell ref="S229:T229"/>
    <mergeCell ref="V229:W229"/>
    <mergeCell ref="V199:V213"/>
    <mergeCell ref="Q199:Q213"/>
    <mergeCell ref="Q169:Q18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V124:V138"/>
    <mergeCell ref="AA124:AA138"/>
    <mergeCell ref="AF124:AF138"/>
    <mergeCell ref="A2:A3"/>
    <mergeCell ref="B2:C2"/>
    <mergeCell ref="G2:H2"/>
    <mergeCell ref="L2:M2"/>
    <mergeCell ref="Q2:R2"/>
    <mergeCell ref="Q4:Q18"/>
    <mergeCell ref="A1:AJ1"/>
    <mergeCell ref="AA34:AA48"/>
    <mergeCell ref="G49:G63"/>
    <mergeCell ref="L49:L63"/>
    <mergeCell ref="Q49:Q63"/>
    <mergeCell ref="V49:V63"/>
    <mergeCell ref="AA49:AA63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A34:A48"/>
    <mergeCell ref="AH229:AI229"/>
    <mergeCell ref="V2:W2"/>
    <mergeCell ref="AA2:AB2"/>
    <mergeCell ref="AF2:AG2"/>
    <mergeCell ref="G34:G48"/>
    <mergeCell ref="L34:L48"/>
    <mergeCell ref="Q34:Q48"/>
    <mergeCell ref="V34:V48"/>
    <mergeCell ref="AF4:AF18"/>
    <mergeCell ref="G109:G123"/>
    <mergeCell ref="L109:L123"/>
    <mergeCell ref="Q109:Q123"/>
    <mergeCell ref="V109:V123"/>
    <mergeCell ref="AA109:AA123"/>
    <mergeCell ref="G64:G78"/>
    <mergeCell ref="L64:L78"/>
    <mergeCell ref="Q64:Q78"/>
    <mergeCell ref="V64:V78"/>
    <mergeCell ref="AA64:AA78"/>
    <mergeCell ref="G79:G93"/>
    <mergeCell ref="L79:L93"/>
    <mergeCell ref="Q79:Q93"/>
    <mergeCell ref="AA154:AA168"/>
    <mergeCell ref="AF154:AF168"/>
    <mergeCell ref="AI246:AJ246"/>
    <mergeCell ref="V249:W249"/>
    <mergeCell ref="Y249:Z249"/>
    <mergeCell ref="AA249:AB249"/>
    <mergeCell ref="AD249:AE249"/>
    <mergeCell ref="AF249:AG249"/>
    <mergeCell ref="AI249:AJ249"/>
    <mergeCell ref="AA245:AB245"/>
    <mergeCell ref="AC245:AD245"/>
    <mergeCell ref="AF245:AG245"/>
    <mergeCell ref="Y247:Z247"/>
    <mergeCell ref="AA247:AB247"/>
    <mergeCell ref="AD247:AE247"/>
    <mergeCell ref="AF247:AG247"/>
    <mergeCell ref="AI247:AJ247"/>
    <mergeCell ref="G4:G18"/>
    <mergeCell ref="L4:L18"/>
    <mergeCell ref="V4:V18"/>
    <mergeCell ref="AA4:AA18"/>
    <mergeCell ref="A252:AE252"/>
    <mergeCell ref="A254:AJ254"/>
    <mergeCell ref="B250:C250"/>
    <mergeCell ref="G250:H250"/>
    <mergeCell ref="L250:M250"/>
    <mergeCell ref="Q250:R250"/>
    <mergeCell ref="V250:W250"/>
    <mergeCell ref="AA250:AB250"/>
    <mergeCell ref="AF250:AG250"/>
    <mergeCell ref="T251:U251"/>
    <mergeCell ref="V251:W251"/>
    <mergeCell ref="Y251:Z251"/>
    <mergeCell ref="AA251:AB251"/>
    <mergeCell ref="AD251:AE251"/>
    <mergeCell ref="AF251:AG251"/>
    <mergeCell ref="AI251:AJ251"/>
    <mergeCell ref="A253:AE253"/>
    <mergeCell ref="AH245:AI245"/>
    <mergeCell ref="V246:W246"/>
    <mergeCell ref="Y246:Z246"/>
    <mergeCell ref="O251:P251"/>
    <mergeCell ref="Q251:R251"/>
    <mergeCell ref="A79:A93"/>
    <mergeCell ref="B79:B93"/>
    <mergeCell ref="AF79:AF93"/>
    <mergeCell ref="A230:A245"/>
    <mergeCell ref="B245:C245"/>
    <mergeCell ref="D245:E245"/>
    <mergeCell ref="G245:H245"/>
    <mergeCell ref="I245:J245"/>
    <mergeCell ref="L245:M245"/>
    <mergeCell ref="N245:O245"/>
    <mergeCell ref="Q245:R245"/>
    <mergeCell ref="S245:T245"/>
    <mergeCell ref="V245:W245"/>
    <mergeCell ref="X245:Y245"/>
    <mergeCell ref="AA246:AB246"/>
    <mergeCell ref="AD246:AE246"/>
    <mergeCell ref="AF246:AG246"/>
    <mergeCell ref="V79:V93"/>
    <mergeCell ref="AA79:AA93"/>
    <mergeCell ref="AF109:AF123"/>
    <mergeCell ref="A94:A108"/>
    <mergeCell ref="B94:B108"/>
    <mergeCell ref="AA169:AA183"/>
    <mergeCell ref="AF169:AF183"/>
    <mergeCell ref="AA229:AB229"/>
    <mergeCell ref="B34:B48"/>
    <mergeCell ref="AF34:AF48"/>
    <mergeCell ref="A49:A63"/>
    <mergeCell ref="B49:B63"/>
    <mergeCell ref="AF49:AF63"/>
    <mergeCell ref="A64:A78"/>
    <mergeCell ref="B64:B78"/>
    <mergeCell ref="AF64:AF78"/>
    <mergeCell ref="G94:G108"/>
    <mergeCell ref="V94:V108"/>
    <mergeCell ref="Q94:Q108"/>
    <mergeCell ref="L94:L108"/>
    <mergeCell ref="AA94:AA108"/>
    <mergeCell ref="AF94:AF108"/>
    <mergeCell ref="A109:A123"/>
    <mergeCell ref="B109:B123"/>
    <mergeCell ref="A139:A153"/>
    <mergeCell ref="B139:B153"/>
    <mergeCell ref="G139:G153"/>
    <mergeCell ref="L139:L153"/>
    <mergeCell ref="Q139:Q153"/>
    <mergeCell ref="B247:C247"/>
    <mergeCell ref="E247:F247"/>
    <mergeCell ref="G247:H247"/>
    <mergeCell ref="J247:K247"/>
    <mergeCell ref="L247:M247"/>
    <mergeCell ref="O247:P247"/>
    <mergeCell ref="Q247:R247"/>
    <mergeCell ref="T247:U247"/>
    <mergeCell ref="V247:W247"/>
    <mergeCell ref="AI250:AJ250"/>
    <mergeCell ref="E249:F249"/>
    <mergeCell ref="G249:H249"/>
    <mergeCell ref="J249:K249"/>
    <mergeCell ref="L249:M249"/>
    <mergeCell ref="O249:P249"/>
    <mergeCell ref="Q249:R249"/>
    <mergeCell ref="T249:U249"/>
    <mergeCell ref="B248:C248"/>
    <mergeCell ref="E248:F248"/>
    <mergeCell ref="G248:H248"/>
    <mergeCell ref="J248:K248"/>
    <mergeCell ref="L248:M248"/>
    <mergeCell ref="O248:P248"/>
    <mergeCell ref="Q248:R248"/>
    <mergeCell ref="T248:U248"/>
    <mergeCell ref="V248:W248"/>
    <mergeCell ref="Y248:Z248"/>
    <mergeCell ref="AA248:AB248"/>
    <mergeCell ref="AD248:AE248"/>
    <mergeCell ref="AF248:AG248"/>
    <mergeCell ref="AI248:AJ248"/>
    <mergeCell ref="A257:AJ257"/>
    <mergeCell ref="A255:AJ255"/>
    <mergeCell ref="A256:AJ256"/>
    <mergeCell ref="A246:A251"/>
    <mergeCell ref="B246:C246"/>
    <mergeCell ref="E246:F246"/>
    <mergeCell ref="G246:H246"/>
    <mergeCell ref="J246:K246"/>
    <mergeCell ref="L246:M246"/>
    <mergeCell ref="O246:P246"/>
    <mergeCell ref="Q246:R246"/>
    <mergeCell ref="T246:U246"/>
    <mergeCell ref="B249:C249"/>
    <mergeCell ref="B251:C251"/>
    <mergeCell ref="E251:F251"/>
    <mergeCell ref="G251:H251"/>
    <mergeCell ref="J251:K251"/>
    <mergeCell ref="L251:M251"/>
    <mergeCell ref="E250:F250"/>
    <mergeCell ref="J250:K250"/>
    <mergeCell ref="O250:P250"/>
    <mergeCell ref="T250:U250"/>
    <mergeCell ref="Y250:Z250"/>
    <mergeCell ref="AD250:AE250"/>
  </mergeCells>
  <phoneticPr fontId="2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1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CO260"/>
  <sheetViews>
    <sheetView showZeros="0" zoomScale="70" zoomScaleNormal="70" workbookViewId="0">
      <pane ySplit="3" topLeftCell="A40" activePane="bottomLeft" state="frozen"/>
      <selection pane="bottomLeft" activeCell="G4" sqref="G4:AE230"/>
    </sheetView>
  </sheetViews>
  <sheetFormatPr defaultColWidth="9" defaultRowHeight="16.5"/>
  <cols>
    <col min="1" max="1" width="3.625" style="59" customWidth="1"/>
    <col min="2" max="2" width="5.625" style="59" hidden="1" customWidth="1"/>
    <col min="3" max="6" width="7.625" style="59" hidden="1" customWidth="1"/>
    <col min="7" max="7" width="5.625" style="59" customWidth="1"/>
    <col min="8" max="8" width="14.75" style="59" customWidth="1"/>
    <col min="9" max="11" width="7.625" style="59" customWidth="1"/>
    <col min="12" max="12" width="5.625" style="59" customWidth="1"/>
    <col min="13" max="13" width="14.75" style="59" customWidth="1"/>
    <col min="14" max="14" width="9.25" style="59" customWidth="1"/>
    <col min="15" max="16" width="7.625" style="59" customWidth="1"/>
    <col min="17" max="17" width="5.625" style="59" customWidth="1"/>
    <col min="18" max="18" width="14.75" style="59" customWidth="1"/>
    <col min="19" max="21" width="7.625" style="59" customWidth="1"/>
    <col min="22" max="22" width="5.625" style="59" customWidth="1"/>
    <col min="23" max="23" width="14.75" style="59" customWidth="1"/>
    <col min="24" max="24" width="9.625" style="59" customWidth="1"/>
    <col min="25" max="26" width="7.625" style="59" customWidth="1"/>
    <col min="27" max="27" width="5.625" style="59" customWidth="1"/>
    <col min="28" max="28" width="14.75" style="59" customWidth="1"/>
    <col min="29" max="31" width="7.625" style="59" customWidth="1"/>
    <col min="32" max="32" width="5.625" style="16" hidden="1" customWidth="1"/>
    <col min="33" max="36" width="7.625" style="16" hidden="1" customWidth="1"/>
    <col min="37" max="37" width="8.25" style="16" customWidth="1"/>
    <col min="39" max="39" width="6.25" customWidth="1"/>
    <col min="42" max="42" width="6.25" customWidth="1"/>
    <col min="45" max="45" width="6.25" customWidth="1"/>
    <col min="47" max="47" width="9" customWidth="1"/>
    <col min="48" max="48" width="6.625" customWidth="1"/>
    <col min="51" max="51" width="6.625" customWidth="1"/>
    <col min="54" max="54" width="6.625" customWidth="1"/>
    <col min="56" max="56" width="10.625" customWidth="1"/>
    <col min="57" max="92" width="4" customWidth="1"/>
    <col min="94" max="16384" width="9" style="16"/>
  </cols>
  <sheetData>
    <row r="1" spans="1:93" s="1" customFormat="1" ht="26.25" customHeight="1" thickBot="1">
      <c r="A1" s="775" t="str">
        <f>"基隆市正濱國小 "&amp;+YEAR(G2)&amp;+" 年 "&amp;+MONTH(G2)&amp;+" 月 "&amp;+"第"&amp;+ROUND(DAY(G2)/7+1,0)&amp;+"週午餐菜單"</f>
        <v>基隆市正濱國小 2025 年 3 月 第2週午餐菜單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  <c r="AI1" s="775"/>
      <c r="AJ1" s="775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</row>
    <row r="2" spans="1:93" s="1" customFormat="1" ht="18" customHeight="1">
      <c r="A2" s="778"/>
      <c r="B2" s="776">
        <v>44290</v>
      </c>
      <c r="C2" s="777"/>
      <c r="D2" s="68" t="s">
        <v>80</v>
      </c>
      <c r="E2" s="206"/>
      <c r="F2" s="207" t="s">
        <v>81</v>
      </c>
      <c r="G2" s="776">
        <f>第四週!G2+7</f>
        <v>45726</v>
      </c>
      <c r="H2" s="777"/>
      <c r="I2" s="64" t="s">
        <v>12</v>
      </c>
      <c r="J2" s="297">
        <v>1550</v>
      </c>
      <c r="K2" s="295" t="s">
        <v>81</v>
      </c>
      <c r="L2" s="726">
        <f>DATE(YEAR(G2),MONTH(G2),DAY(G2)+1)</f>
        <v>45727</v>
      </c>
      <c r="M2" s="727"/>
      <c r="N2" s="293" t="s">
        <v>13</v>
      </c>
      <c r="O2" s="297">
        <v>1550</v>
      </c>
      <c r="P2" s="295" t="s">
        <v>81</v>
      </c>
      <c r="Q2" s="726">
        <f>DATE(YEAR(L2),MONTH(L2),DAY(L2)+1)</f>
        <v>45728</v>
      </c>
      <c r="R2" s="727"/>
      <c r="S2" s="293" t="s">
        <v>14</v>
      </c>
      <c r="T2" s="297">
        <v>1550</v>
      </c>
      <c r="U2" s="295" t="s">
        <v>81</v>
      </c>
      <c r="V2" s="726">
        <f>DATE(YEAR(Q2),MONTH(Q2),DAY(Q2)+1)</f>
        <v>45729</v>
      </c>
      <c r="W2" s="727"/>
      <c r="X2" s="293" t="s">
        <v>15</v>
      </c>
      <c r="Y2" s="297">
        <v>1550</v>
      </c>
      <c r="Z2" s="295" t="s">
        <v>81</v>
      </c>
      <c r="AA2" s="726">
        <f>DATE(YEAR(V2),MONTH(V2),DAY(V2)+1)</f>
        <v>45730</v>
      </c>
      <c r="AB2" s="727"/>
      <c r="AC2" s="293" t="s">
        <v>82</v>
      </c>
      <c r="AD2" s="297">
        <v>1550</v>
      </c>
      <c r="AE2" s="295" t="s">
        <v>81</v>
      </c>
      <c r="AF2" s="776"/>
      <c r="AG2" s="777"/>
      <c r="AH2" s="68" t="s">
        <v>83</v>
      </c>
      <c r="AI2" s="206">
        <v>0</v>
      </c>
      <c r="AJ2" s="207" t="s">
        <v>81</v>
      </c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</row>
    <row r="3" spans="1:93" s="1" customFormat="1" ht="18" customHeight="1" thickBot="1">
      <c r="A3" s="779"/>
      <c r="B3" s="208" t="s">
        <v>84</v>
      </c>
      <c r="C3" s="130" t="s">
        <v>85</v>
      </c>
      <c r="D3" s="130" t="s">
        <v>86</v>
      </c>
      <c r="E3" s="209" t="s">
        <v>87</v>
      </c>
      <c r="F3" s="210" t="s">
        <v>88</v>
      </c>
      <c r="G3" s="208" t="s">
        <v>84</v>
      </c>
      <c r="H3" s="211" t="s">
        <v>85</v>
      </c>
      <c r="I3" s="211" t="s">
        <v>86</v>
      </c>
      <c r="J3" s="211" t="s">
        <v>87</v>
      </c>
      <c r="K3" s="212" t="s">
        <v>88</v>
      </c>
      <c r="L3" s="208" t="s">
        <v>84</v>
      </c>
      <c r="M3" s="209" t="s">
        <v>85</v>
      </c>
      <c r="N3" s="209" t="s">
        <v>86</v>
      </c>
      <c r="O3" s="209" t="s">
        <v>87</v>
      </c>
      <c r="P3" s="210" t="s">
        <v>88</v>
      </c>
      <c r="Q3" s="208" t="s">
        <v>84</v>
      </c>
      <c r="R3" s="209" t="s">
        <v>85</v>
      </c>
      <c r="S3" s="209" t="s">
        <v>86</v>
      </c>
      <c r="T3" s="209" t="s">
        <v>87</v>
      </c>
      <c r="U3" s="210" t="s">
        <v>88</v>
      </c>
      <c r="V3" s="208" t="s">
        <v>84</v>
      </c>
      <c r="W3" s="209" t="s">
        <v>85</v>
      </c>
      <c r="X3" s="209" t="s">
        <v>86</v>
      </c>
      <c r="Y3" s="209" t="s">
        <v>87</v>
      </c>
      <c r="Z3" s="210" t="s">
        <v>88</v>
      </c>
      <c r="AA3" s="208" t="s">
        <v>84</v>
      </c>
      <c r="AB3" s="209" t="s">
        <v>85</v>
      </c>
      <c r="AC3" s="209" t="s">
        <v>86</v>
      </c>
      <c r="AD3" s="209" t="s">
        <v>87</v>
      </c>
      <c r="AE3" s="210" t="s">
        <v>88</v>
      </c>
      <c r="AF3" s="208" t="s">
        <v>84</v>
      </c>
      <c r="AG3" s="209" t="s">
        <v>85</v>
      </c>
      <c r="AH3" s="209" t="s">
        <v>86</v>
      </c>
      <c r="AI3" s="209" t="s">
        <v>87</v>
      </c>
      <c r="AJ3" s="210" t="s">
        <v>88</v>
      </c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</row>
    <row r="4" spans="1:93" s="1" customFormat="1" ht="18" customHeight="1">
      <c r="A4" s="742" t="s">
        <v>22</v>
      </c>
      <c r="B4" s="723"/>
      <c r="C4" s="85"/>
      <c r="D4" s="65"/>
      <c r="E4" s="304"/>
      <c r="F4" s="188"/>
      <c r="G4" s="720"/>
      <c r="H4" s="410"/>
      <c r="I4" s="411"/>
      <c r="J4" s="412"/>
      <c r="K4" s="413"/>
      <c r="L4" s="720"/>
      <c r="M4" s="410"/>
      <c r="N4" s="411"/>
      <c r="O4" s="412"/>
      <c r="P4" s="413"/>
      <c r="Q4" s="767"/>
      <c r="R4" s="410"/>
      <c r="S4" s="411"/>
      <c r="T4" s="412"/>
      <c r="U4" s="413"/>
      <c r="V4" s="720"/>
      <c r="W4" s="410"/>
      <c r="X4" s="411"/>
      <c r="Y4" s="412"/>
      <c r="Z4" s="413"/>
      <c r="AA4" s="720"/>
      <c r="AB4" s="410"/>
      <c r="AC4" s="411"/>
      <c r="AD4" s="412"/>
      <c r="AE4" s="413"/>
      <c r="AF4" s="723"/>
      <c r="AG4" s="85"/>
      <c r="AH4" s="65"/>
      <c r="AI4" s="304"/>
      <c r="AJ4" s="188"/>
      <c r="AK4" s="403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</row>
    <row r="5" spans="1:93" s="1" customFormat="1" ht="18" customHeight="1" thickBot="1">
      <c r="A5" s="743"/>
      <c r="B5" s="724"/>
      <c r="C5" s="93"/>
      <c r="D5" s="94"/>
      <c r="E5" s="219"/>
      <c r="F5" s="220"/>
      <c r="G5" s="721"/>
      <c r="H5" s="414"/>
      <c r="I5" s="415"/>
      <c r="J5" s="416"/>
      <c r="K5" s="417"/>
      <c r="L5" s="721"/>
      <c r="M5" s="414"/>
      <c r="N5" s="415"/>
      <c r="O5" s="416"/>
      <c r="P5" s="417"/>
      <c r="Q5" s="768"/>
      <c r="R5" s="414"/>
      <c r="S5" s="415"/>
      <c r="T5" s="416"/>
      <c r="U5" s="417"/>
      <c r="V5" s="721"/>
      <c r="W5" s="414"/>
      <c r="X5" s="415"/>
      <c r="Y5" s="416"/>
      <c r="Z5" s="417"/>
      <c r="AA5" s="721"/>
      <c r="AB5" s="414"/>
      <c r="AC5" s="415"/>
      <c r="AD5" s="416"/>
      <c r="AE5" s="417"/>
      <c r="AF5" s="724"/>
      <c r="AG5" s="93"/>
      <c r="AH5" s="94"/>
      <c r="AI5" s="219"/>
      <c r="AJ5" s="220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</row>
    <row r="6" spans="1:93" s="1" customFormat="1" ht="18" hidden="1" customHeight="1" thickBot="1">
      <c r="A6" s="743"/>
      <c r="B6" s="724"/>
      <c r="C6" s="93"/>
      <c r="D6" s="94"/>
      <c r="E6" s="219"/>
      <c r="F6" s="220"/>
      <c r="G6" s="721"/>
      <c r="H6" s="418"/>
      <c r="I6" s="419"/>
      <c r="J6" s="420"/>
      <c r="K6" s="421"/>
      <c r="L6" s="721"/>
      <c r="M6" s="418"/>
      <c r="N6" s="419"/>
      <c r="O6" s="420"/>
      <c r="P6" s="421"/>
      <c r="Q6" s="768"/>
      <c r="R6" s="418"/>
      <c r="S6" s="419"/>
      <c r="T6" s="420"/>
      <c r="U6" s="422"/>
      <c r="V6" s="721"/>
      <c r="W6" s="418"/>
      <c r="X6" s="419"/>
      <c r="Y6" s="420"/>
      <c r="Z6" s="421"/>
      <c r="AA6" s="721"/>
      <c r="AB6" s="418"/>
      <c r="AC6" s="419"/>
      <c r="AD6" s="420"/>
      <c r="AE6" s="421"/>
      <c r="AF6" s="724"/>
      <c r="AG6" s="93"/>
      <c r="AH6" s="94"/>
      <c r="AI6" s="219"/>
      <c r="AJ6" s="220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</row>
    <row r="7" spans="1:93" s="1" customFormat="1" ht="18" hidden="1" customHeight="1">
      <c r="A7" s="743"/>
      <c r="B7" s="724"/>
      <c r="C7" s="93"/>
      <c r="D7" s="94"/>
      <c r="E7" s="219"/>
      <c r="F7" s="220"/>
      <c r="G7" s="721"/>
      <c r="H7" s="418"/>
      <c r="I7" s="419"/>
      <c r="J7" s="420"/>
      <c r="K7" s="421"/>
      <c r="L7" s="721"/>
      <c r="M7" s="418"/>
      <c r="N7" s="419"/>
      <c r="O7" s="420"/>
      <c r="P7" s="421"/>
      <c r="Q7" s="768"/>
      <c r="R7" s="418"/>
      <c r="S7" s="419"/>
      <c r="T7" s="420"/>
      <c r="U7" s="422"/>
      <c r="V7" s="721"/>
      <c r="W7" s="418"/>
      <c r="X7" s="419"/>
      <c r="Y7" s="420"/>
      <c r="Z7" s="421"/>
      <c r="AA7" s="721"/>
      <c r="AB7" s="418"/>
      <c r="AC7" s="419"/>
      <c r="AD7" s="420"/>
      <c r="AE7" s="421"/>
      <c r="AF7" s="724"/>
      <c r="AG7" s="93"/>
      <c r="AH7" s="94"/>
      <c r="AI7" s="219"/>
      <c r="AJ7" s="220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</row>
    <row r="8" spans="1:93" s="1" customFormat="1" ht="18" hidden="1" customHeight="1">
      <c r="A8" s="743"/>
      <c r="B8" s="724"/>
      <c r="C8" s="93"/>
      <c r="D8" s="94"/>
      <c r="E8" s="219"/>
      <c r="F8" s="220"/>
      <c r="G8" s="721"/>
      <c r="H8" s="418"/>
      <c r="I8" s="419"/>
      <c r="J8" s="420"/>
      <c r="K8" s="421"/>
      <c r="L8" s="721"/>
      <c r="M8" s="418"/>
      <c r="N8" s="419"/>
      <c r="O8" s="420"/>
      <c r="P8" s="421"/>
      <c r="Q8" s="768"/>
      <c r="R8" s="418"/>
      <c r="S8" s="419"/>
      <c r="T8" s="420"/>
      <c r="U8" s="422"/>
      <c r="V8" s="721"/>
      <c r="W8" s="418"/>
      <c r="X8" s="419"/>
      <c r="Y8" s="420"/>
      <c r="Z8" s="421"/>
      <c r="AA8" s="721"/>
      <c r="AB8" s="418"/>
      <c r="AC8" s="419"/>
      <c r="AD8" s="420"/>
      <c r="AE8" s="421"/>
      <c r="AF8" s="724"/>
      <c r="AG8" s="93"/>
      <c r="AH8" s="94"/>
      <c r="AI8" s="219"/>
      <c r="AJ8" s="220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</row>
    <row r="9" spans="1:93" s="1" customFormat="1" ht="18" hidden="1" customHeight="1">
      <c r="A9" s="743"/>
      <c r="B9" s="724"/>
      <c r="C9" s="93"/>
      <c r="D9" s="94"/>
      <c r="E9" s="219"/>
      <c r="F9" s="220"/>
      <c r="G9" s="721"/>
      <c r="H9" s="418"/>
      <c r="I9" s="419"/>
      <c r="J9" s="420"/>
      <c r="K9" s="421"/>
      <c r="L9" s="721"/>
      <c r="M9" s="418"/>
      <c r="N9" s="419"/>
      <c r="O9" s="420"/>
      <c r="P9" s="421"/>
      <c r="Q9" s="768"/>
      <c r="R9" s="418"/>
      <c r="S9" s="419"/>
      <c r="T9" s="420"/>
      <c r="U9" s="422"/>
      <c r="V9" s="721"/>
      <c r="W9" s="418"/>
      <c r="X9" s="419"/>
      <c r="Y9" s="420"/>
      <c r="Z9" s="421"/>
      <c r="AA9" s="721"/>
      <c r="AB9" s="418"/>
      <c r="AC9" s="419"/>
      <c r="AD9" s="420"/>
      <c r="AE9" s="421"/>
      <c r="AF9" s="724"/>
      <c r="AG9" s="93"/>
      <c r="AH9" s="94"/>
      <c r="AI9" s="219"/>
      <c r="AJ9" s="220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</row>
    <row r="10" spans="1:93" s="1" customFormat="1" ht="18" hidden="1" customHeight="1">
      <c r="A10" s="743"/>
      <c r="B10" s="724"/>
      <c r="C10" s="93"/>
      <c r="D10" s="94"/>
      <c r="E10" s="219"/>
      <c r="F10" s="220"/>
      <c r="G10" s="721"/>
      <c r="H10" s="418"/>
      <c r="I10" s="419"/>
      <c r="J10" s="420"/>
      <c r="K10" s="421"/>
      <c r="L10" s="721"/>
      <c r="M10" s="418"/>
      <c r="N10" s="419"/>
      <c r="O10" s="420"/>
      <c r="P10" s="421"/>
      <c r="Q10" s="768"/>
      <c r="R10" s="418"/>
      <c r="S10" s="419"/>
      <c r="T10" s="420"/>
      <c r="U10" s="422"/>
      <c r="V10" s="721"/>
      <c r="W10" s="418"/>
      <c r="X10" s="419"/>
      <c r="Y10" s="420"/>
      <c r="Z10" s="421"/>
      <c r="AA10" s="721"/>
      <c r="AB10" s="418"/>
      <c r="AC10" s="419"/>
      <c r="AD10" s="420"/>
      <c r="AE10" s="421"/>
      <c r="AF10" s="724"/>
      <c r="AG10" s="93"/>
      <c r="AH10" s="94"/>
      <c r="AI10" s="219"/>
      <c r="AJ10" s="22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</row>
    <row r="11" spans="1:93" s="1" customFormat="1" ht="18" hidden="1" customHeight="1">
      <c r="A11" s="743"/>
      <c r="B11" s="724"/>
      <c r="C11" s="93"/>
      <c r="D11" s="94"/>
      <c r="E11" s="219"/>
      <c r="F11" s="220"/>
      <c r="G11" s="721"/>
      <c r="H11" s="418"/>
      <c r="I11" s="419"/>
      <c r="J11" s="420"/>
      <c r="K11" s="421"/>
      <c r="L11" s="721"/>
      <c r="M11" s="418"/>
      <c r="N11" s="419"/>
      <c r="O11" s="420"/>
      <c r="P11" s="421"/>
      <c r="Q11" s="768"/>
      <c r="R11" s="418"/>
      <c r="S11" s="419"/>
      <c r="T11" s="420"/>
      <c r="U11" s="422"/>
      <c r="V11" s="721"/>
      <c r="W11" s="418"/>
      <c r="X11" s="419"/>
      <c r="Y11" s="420"/>
      <c r="Z11" s="421"/>
      <c r="AA11" s="721"/>
      <c r="AB11" s="418"/>
      <c r="AC11" s="419"/>
      <c r="AD11" s="420"/>
      <c r="AE11" s="421"/>
      <c r="AF11" s="724"/>
      <c r="AG11" s="93"/>
      <c r="AH11" s="94"/>
      <c r="AI11" s="219"/>
      <c r="AJ11" s="220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</row>
    <row r="12" spans="1:93" s="1" customFormat="1" ht="18" hidden="1" customHeight="1">
      <c r="A12" s="743"/>
      <c r="B12" s="724"/>
      <c r="C12" s="93"/>
      <c r="D12" s="94"/>
      <c r="E12" s="219"/>
      <c r="F12" s="220"/>
      <c r="G12" s="721"/>
      <c r="H12" s="418"/>
      <c r="I12" s="419"/>
      <c r="J12" s="420"/>
      <c r="K12" s="421"/>
      <c r="L12" s="721"/>
      <c r="M12" s="418"/>
      <c r="N12" s="419"/>
      <c r="O12" s="420"/>
      <c r="P12" s="421"/>
      <c r="Q12" s="768"/>
      <c r="R12" s="418"/>
      <c r="S12" s="419"/>
      <c r="T12" s="420"/>
      <c r="U12" s="422"/>
      <c r="V12" s="721"/>
      <c r="W12" s="418"/>
      <c r="X12" s="419"/>
      <c r="Y12" s="420"/>
      <c r="Z12" s="421"/>
      <c r="AA12" s="721"/>
      <c r="AB12" s="418"/>
      <c r="AC12" s="419"/>
      <c r="AD12" s="420"/>
      <c r="AE12" s="421"/>
      <c r="AF12" s="724"/>
      <c r="AG12" s="93"/>
      <c r="AH12" s="94"/>
      <c r="AI12" s="219"/>
      <c r="AJ12" s="220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</row>
    <row r="13" spans="1:93" s="1" customFormat="1" ht="18" hidden="1" customHeight="1">
      <c r="A13" s="743"/>
      <c r="B13" s="724"/>
      <c r="C13" s="93"/>
      <c r="D13" s="94"/>
      <c r="E13" s="219"/>
      <c r="F13" s="220"/>
      <c r="G13" s="721"/>
      <c r="H13" s="418"/>
      <c r="I13" s="419"/>
      <c r="J13" s="420"/>
      <c r="K13" s="421"/>
      <c r="L13" s="721"/>
      <c r="M13" s="418"/>
      <c r="N13" s="419"/>
      <c r="O13" s="420"/>
      <c r="P13" s="421"/>
      <c r="Q13" s="768"/>
      <c r="R13" s="418"/>
      <c r="S13" s="419"/>
      <c r="T13" s="420"/>
      <c r="U13" s="422"/>
      <c r="V13" s="721"/>
      <c r="W13" s="418"/>
      <c r="X13" s="419"/>
      <c r="Y13" s="420"/>
      <c r="Z13" s="421"/>
      <c r="AA13" s="721"/>
      <c r="AB13" s="418"/>
      <c r="AC13" s="419"/>
      <c r="AD13" s="420"/>
      <c r="AE13" s="421"/>
      <c r="AF13" s="724"/>
      <c r="AG13" s="93"/>
      <c r="AH13" s="94"/>
      <c r="AI13" s="219"/>
      <c r="AJ13" s="220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</row>
    <row r="14" spans="1:93" s="1" customFormat="1" ht="18" hidden="1" customHeight="1">
      <c r="A14" s="743"/>
      <c r="B14" s="724"/>
      <c r="C14" s="93"/>
      <c r="D14" s="94"/>
      <c r="E14" s="219"/>
      <c r="F14" s="220"/>
      <c r="G14" s="721"/>
      <c r="H14" s="418"/>
      <c r="I14" s="419"/>
      <c r="J14" s="420"/>
      <c r="K14" s="421"/>
      <c r="L14" s="721"/>
      <c r="M14" s="418"/>
      <c r="N14" s="419"/>
      <c r="O14" s="420"/>
      <c r="P14" s="421"/>
      <c r="Q14" s="768"/>
      <c r="R14" s="418"/>
      <c r="S14" s="419"/>
      <c r="T14" s="420"/>
      <c r="U14" s="422"/>
      <c r="V14" s="721"/>
      <c r="W14" s="418"/>
      <c r="X14" s="419"/>
      <c r="Y14" s="420"/>
      <c r="Z14" s="421"/>
      <c r="AA14" s="721"/>
      <c r="AB14" s="418"/>
      <c r="AC14" s="419"/>
      <c r="AD14" s="420"/>
      <c r="AE14" s="421"/>
      <c r="AF14" s="724"/>
      <c r="AG14" s="93"/>
      <c r="AH14" s="94"/>
      <c r="AI14" s="219"/>
      <c r="AJ14" s="220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93" s="1" customFormat="1" ht="18" hidden="1" customHeight="1">
      <c r="A15" s="743"/>
      <c r="B15" s="724"/>
      <c r="C15" s="93"/>
      <c r="D15" s="94"/>
      <c r="E15" s="219"/>
      <c r="F15" s="220"/>
      <c r="G15" s="721"/>
      <c r="H15" s="418"/>
      <c r="I15" s="419"/>
      <c r="J15" s="420"/>
      <c r="K15" s="421"/>
      <c r="L15" s="721"/>
      <c r="M15" s="418"/>
      <c r="N15" s="419"/>
      <c r="O15" s="420"/>
      <c r="P15" s="421"/>
      <c r="Q15" s="768"/>
      <c r="R15" s="418"/>
      <c r="S15" s="419"/>
      <c r="T15" s="420"/>
      <c r="U15" s="422"/>
      <c r="V15" s="721"/>
      <c r="W15" s="418"/>
      <c r="X15" s="419"/>
      <c r="Y15" s="420"/>
      <c r="Z15" s="421"/>
      <c r="AA15" s="721"/>
      <c r="AB15" s="418"/>
      <c r="AC15" s="419"/>
      <c r="AD15" s="420"/>
      <c r="AE15" s="421"/>
      <c r="AF15" s="724"/>
      <c r="AG15" s="93"/>
      <c r="AH15" s="94"/>
      <c r="AI15" s="219"/>
      <c r="AJ15" s="220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93" s="1" customFormat="1" ht="18" hidden="1" customHeight="1">
      <c r="A16" s="743"/>
      <c r="B16" s="724"/>
      <c r="C16" s="93"/>
      <c r="D16" s="94"/>
      <c r="E16" s="219"/>
      <c r="F16" s="220"/>
      <c r="G16" s="721"/>
      <c r="H16" s="418"/>
      <c r="I16" s="419"/>
      <c r="J16" s="420"/>
      <c r="K16" s="421"/>
      <c r="L16" s="721"/>
      <c r="M16" s="418"/>
      <c r="N16" s="419"/>
      <c r="O16" s="420"/>
      <c r="P16" s="421"/>
      <c r="Q16" s="768"/>
      <c r="R16" s="418"/>
      <c r="S16" s="419"/>
      <c r="T16" s="420"/>
      <c r="U16" s="422"/>
      <c r="V16" s="721"/>
      <c r="W16" s="418"/>
      <c r="X16" s="419"/>
      <c r="Y16" s="420"/>
      <c r="Z16" s="421"/>
      <c r="AA16" s="721"/>
      <c r="AB16" s="418"/>
      <c r="AC16" s="419"/>
      <c r="AD16" s="420"/>
      <c r="AE16" s="421"/>
      <c r="AF16" s="724"/>
      <c r="AG16" s="93"/>
      <c r="AH16" s="94"/>
      <c r="AI16" s="219"/>
      <c r="AJ16" s="220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spans="1:93" s="1" customFormat="1" ht="18" hidden="1" customHeight="1">
      <c r="A17" s="743"/>
      <c r="B17" s="724"/>
      <c r="C17" s="93"/>
      <c r="D17" s="94"/>
      <c r="E17" s="219"/>
      <c r="F17" s="220"/>
      <c r="G17" s="721"/>
      <c r="H17" s="418"/>
      <c r="I17" s="419"/>
      <c r="J17" s="420"/>
      <c r="K17" s="421"/>
      <c r="L17" s="721"/>
      <c r="M17" s="418"/>
      <c r="N17" s="419"/>
      <c r="O17" s="420"/>
      <c r="P17" s="421"/>
      <c r="Q17" s="768"/>
      <c r="R17" s="418"/>
      <c r="S17" s="419"/>
      <c r="T17" s="420"/>
      <c r="U17" s="422"/>
      <c r="V17" s="721"/>
      <c r="W17" s="418"/>
      <c r="X17" s="419"/>
      <c r="Y17" s="420"/>
      <c r="Z17" s="421"/>
      <c r="AA17" s="721"/>
      <c r="AB17" s="418"/>
      <c r="AC17" s="419"/>
      <c r="AD17" s="420"/>
      <c r="AE17" s="421"/>
      <c r="AF17" s="724"/>
      <c r="AG17" s="93"/>
      <c r="AH17" s="94"/>
      <c r="AI17" s="219"/>
      <c r="AJ17" s="220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</row>
    <row r="18" spans="1:93" s="1" customFormat="1" ht="18" hidden="1" customHeight="1">
      <c r="A18" s="743"/>
      <c r="B18" s="725"/>
      <c r="C18" s="96"/>
      <c r="D18" s="95"/>
      <c r="E18" s="221"/>
      <c r="F18" s="190"/>
      <c r="G18" s="722"/>
      <c r="H18" s="423"/>
      <c r="I18" s="415"/>
      <c r="J18" s="416"/>
      <c r="K18" s="424"/>
      <c r="L18" s="722"/>
      <c r="M18" s="423"/>
      <c r="N18" s="415"/>
      <c r="O18" s="416"/>
      <c r="P18" s="424"/>
      <c r="Q18" s="769"/>
      <c r="R18" s="423"/>
      <c r="S18" s="415"/>
      <c r="T18" s="416"/>
      <c r="U18" s="417"/>
      <c r="V18" s="722"/>
      <c r="W18" s="423"/>
      <c r="X18" s="415"/>
      <c r="Y18" s="416"/>
      <c r="Z18" s="424"/>
      <c r="AA18" s="722"/>
      <c r="AB18" s="423"/>
      <c r="AC18" s="415"/>
      <c r="AD18" s="416"/>
      <c r="AE18" s="424"/>
      <c r="AF18" s="725"/>
      <c r="AG18" s="96"/>
      <c r="AH18" s="95"/>
      <c r="AI18" s="221"/>
      <c r="AJ18" s="190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</row>
    <row r="19" spans="1:93" s="1" customFormat="1" ht="18" hidden="1" customHeight="1">
      <c r="A19" s="731" t="s">
        <v>91</v>
      </c>
      <c r="B19" s="705"/>
      <c r="C19" s="281"/>
      <c r="D19" s="282"/>
      <c r="E19" s="305"/>
      <c r="F19" s="306"/>
      <c r="G19" s="702"/>
      <c r="H19" s="418"/>
      <c r="I19" s="418"/>
      <c r="J19" s="425"/>
      <c r="K19" s="45"/>
      <c r="L19" s="702"/>
      <c r="M19" s="418"/>
      <c r="N19" s="418"/>
      <c r="O19" s="425"/>
      <c r="P19" s="426"/>
      <c r="Q19" s="702"/>
      <c r="R19" s="418"/>
      <c r="S19" s="419"/>
      <c r="T19" s="425"/>
      <c r="U19" s="45"/>
      <c r="V19" s="702"/>
      <c r="W19" s="418"/>
      <c r="X19" s="418"/>
      <c r="Y19" s="425"/>
      <c r="Z19" s="45"/>
      <c r="AA19" s="702"/>
      <c r="AB19" s="418"/>
      <c r="AC19" s="418"/>
      <c r="AD19" s="425"/>
      <c r="AE19" s="45"/>
      <c r="AF19" s="705"/>
      <c r="AG19" s="307"/>
      <c r="AH19" s="279"/>
      <c r="AI19" s="308"/>
      <c r="AJ19" s="306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</row>
    <row r="20" spans="1:93" s="1" customFormat="1" ht="18" hidden="1" customHeight="1">
      <c r="A20" s="732"/>
      <c r="B20" s="706"/>
      <c r="C20" s="283"/>
      <c r="D20" s="69"/>
      <c r="E20" s="309"/>
      <c r="F20" s="217"/>
      <c r="G20" s="703"/>
      <c r="H20" s="418"/>
      <c r="I20" s="418"/>
      <c r="J20" s="425"/>
      <c r="K20" s="49"/>
      <c r="L20" s="703"/>
      <c r="M20" s="418"/>
      <c r="N20" s="418"/>
      <c r="O20" s="425"/>
      <c r="P20" s="53"/>
      <c r="Q20" s="703"/>
      <c r="R20" s="418"/>
      <c r="S20" s="419"/>
      <c r="T20" s="425"/>
      <c r="U20" s="49"/>
      <c r="V20" s="703"/>
      <c r="W20" s="418"/>
      <c r="X20" s="418"/>
      <c r="Y20" s="425"/>
      <c r="Z20" s="49"/>
      <c r="AA20" s="703"/>
      <c r="AB20" s="418"/>
      <c r="AC20" s="418"/>
      <c r="AD20" s="425"/>
      <c r="AE20" s="49"/>
      <c r="AF20" s="706"/>
      <c r="AG20" s="310"/>
      <c r="AH20" s="280"/>
      <c r="AI20" s="311"/>
      <c r="AJ20" s="217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</row>
    <row r="21" spans="1:93" s="1" customFormat="1" ht="18" hidden="1" customHeight="1">
      <c r="A21" s="732"/>
      <c r="B21" s="706"/>
      <c r="C21" s="283"/>
      <c r="D21" s="69"/>
      <c r="E21" s="309"/>
      <c r="F21" s="217"/>
      <c r="G21" s="703"/>
      <c r="H21" s="418"/>
      <c r="I21" s="418"/>
      <c r="J21" s="425"/>
      <c r="K21" s="49"/>
      <c r="L21" s="703"/>
      <c r="M21" s="418"/>
      <c r="N21" s="418"/>
      <c r="O21" s="425"/>
      <c r="P21" s="53"/>
      <c r="Q21" s="703"/>
      <c r="R21" s="418"/>
      <c r="S21" s="419"/>
      <c r="T21" s="425"/>
      <c r="U21" s="49"/>
      <c r="V21" s="703"/>
      <c r="W21" s="418"/>
      <c r="X21" s="418"/>
      <c r="Y21" s="425"/>
      <c r="Z21" s="49"/>
      <c r="AA21" s="703"/>
      <c r="AB21" s="418"/>
      <c r="AC21" s="418"/>
      <c r="AD21" s="425"/>
      <c r="AE21" s="49"/>
      <c r="AF21" s="706"/>
      <c r="AG21" s="310"/>
      <c r="AH21" s="280"/>
      <c r="AI21" s="311"/>
      <c r="AJ21" s="217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</row>
    <row r="22" spans="1:93" s="1" customFormat="1" ht="18" hidden="1" customHeight="1">
      <c r="A22" s="732"/>
      <c r="B22" s="706"/>
      <c r="C22" s="283"/>
      <c r="D22" s="69"/>
      <c r="E22" s="309"/>
      <c r="F22" s="217"/>
      <c r="G22" s="703"/>
      <c r="H22" s="418"/>
      <c r="I22" s="418"/>
      <c r="J22" s="425"/>
      <c r="K22" s="49"/>
      <c r="L22" s="703"/>
      <c r="M22" s="418"/>
      <c r="N22" s="418"/>
      <c r="O22" s="425"/>
      <c r="P22" s="53"/>
      <c r="Q22" s="703"/>
      <c r="R22" s="418"/>
      <c r="S22" s="419"/>
      <c r="T22" s="425"/>
      <c r="U22" s="49"/>
      <c r="V22" s="703"/>
      <c r="W22" s="418"/>
      <c r="X22" s="418"/>
      <c r="Y22" s="425"/>
      <c r="Z22" s="49"/>
      <c r="AA22" s="703"/>
      <c r="AB22" s="418"/>
      <c r="AC22" s="418"/>
      <c r="AD22" s="425"/>
      <c r="AE22" s="49"/>
      <c r="AF22" s="706"/>
      <c r="AG22" s="310"/>
      <c r="AH22" s="280"/>
      <c r="AI22" s="311"/>
      <c r="AJ22" s="217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</row>
    <row r="23" spans="1:93" s="1" customFormat="1" ht="18" hidden="1" customHeight="1">
      <c r="A23" s="732"/>
      <c r="B23" s="706"/>
      <c r="C23" s="283"/>
      <c r="D23" s="69"/>
      <c r="E23" s="309"/>
      <c r="F23" s="217"/>
      <c r="G23" s="703"/>
      <c r="H23" s="418"/>
      <c r="I23" s="418"/>
      <c r="J23" s="425"/>
      <c r="K23" s="49"/>
      <c r="L23" s="703"/>
      <c r="M23" s="418"/>
      <c r="N23" s="418"/>
      <c r="O23" s="425"/>
      <c r="P23" s="53"/>
      <c r="Q23" s="703"/>
      <c r="R23" s="418"/>
      <c r="S23" s="419"/>
      <c r="T23" s="425"/>
      <c r="U23" s="49"/>
      <c r="V23" s="703"/>
      <c r="W23" s="418"/>
      <c r="X23" s="418"/>
      <c r="Y23" s="425"/>
      <c r="Z23" s="49"/>
      <c r="AA23" s="703"/>
      <c r="AB23" s="418"/>
      <c r="AC23" s="418"/>
      <c r="AD23" s="425"/>
      <c r="AE23" s="49"/>
      <c r="AF23" s="706"/>
      <c r="AG23" s="310"/>
      <c r="AH23" s="280"/>
      <c r="AI23" s="311"/>
      <c r="AJ23" s="217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</row>
    <row r="24" spans="1:93" s="1" customFormat="1" ht="18" hidden="1" customHeight="1">
      <c r="A24" s="732"/>
      <c r="B24" s="706"/>
      <c r="C24" s="283"/>
      <c r="D24" s="69"/>
      <c r="E24" s="309"/>
      <c r="F24" s="217"/>
      <c r="G24" s="703"/>
      <c r="H24" s="418"/>
      <c r="I24" s="418"/>
      <c r="J24" s="425"/>
      <c r="K24" s="49"/>
      <c r="L24" s="703"/>
      <c r="M24" s="418"/>
      <c r="N24" s="418"/>
      <c r="O24" s="425"/>
      <c r="P24" s="53"/>
      <c r="Q24" s="703"/>
      <c r="R24" s="418"/>
      <c r="S24" s="419"/>
      <c r="T24" s="425"/>
      <c r="U24" s="49"/>
      <c r="V24" s="703"/>
      <c r="W24" s="418"/>
      <c r="X24" s="418"/>
      <c r="Y24" s="425"/>
      <c r="Z24" s="49"/>
      <c r="AA24" s="703"/>
      <c r="AB24" s="418"/>
      <c r="AC24" s="418"/>
      <c r="AD24" s="425"/>
      <c r="AE24" s="49"/>
      <c r="AF24" s="706"/>
      <c r="AG24" s="310"/>
      <c r="AH24" s="280"/>
      <c r="AI24" s="311"/>
      <c r="AJ24" s="217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</row>
    <row r="25" spans="1:93" s="1" customFormat="1" ht="18" hidden="1" customHeight="1">
      <c r="A25" s="732"/>
      <c r="B25" s="706"/>
      <c r="C25" s="283"/>
      <c r="D25" s="69"/>
      <c r="E25" s="309"/>
      <c r="F25" s="217"/>
      <c r="G25" s="703"/>
      <c r="H25" s="418"/>
      <c r="I25" s="418"/>
      <c r="J25" s="425"/>
      <c r="K25" s="49"/>
      <c r="L25" s="703"/>
      <c r="M25" s="418"/>
      <c r="N25" s="418"/>
      <c r="O25" s="425"/>
      <c r="P25" s="53"/>
      <c r="Q25" s="703"/>
      <c r="R25" s="418"/>
      <c r="S25" s="419"/>
      <c r="T25" s="425"/>
      <c r="U25" s="49"/>
      <c r="V25" s="703"/>
      <c r="W25" s="418"/>
      <c r="X25" s="418"/>
      <c r="Y25" s="425"/>
      <c r="Z25" s="49"/>
      <c r="AA25" s="703"/>
      <c r="AB25" s="418"/>
      <c r="AC25" s="418"/>
      <c r="AD25" s="425"/>
      <c r="AE25" s="49"/>
      <c r="AF25" s="706"/>
      <c r="AG25" s="310"/>
      <c r="AH25" s="280"/>
      <c r="AI25" s="311"/>
      <c r="AJ25" s="217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</row>
    <row r="26" spans="1:93" s="1" customFormat="1" ht="18" hidden="1" customHeight="1">
      <c r="A26" s="732"/>
      <c r="B26" s="706"/>
      <c r="C26" s="283"/>
      <c r="D26" s="69"/>
      <c r="E26" s="309"/>
      <c r="F26" s="217"/>
      <c r="G26" s="703"/>
      <c r="H26" s="418"/>
      <c r="I26" s="418"/>
      <c r="J26" s="425"/>
      <c r="K26" s="49"/>
      <c r="L26" s="703"/>
      <c r="M26" s="418"/>
      <c r="N26" s="418"/>
      <c r="O26" s="425"/>
      <c r="P26" s="53"/>
      <c r="Q26" s="703"/>
      <c r="R26" s="418"/>
      <c r="S26" s="419"/>
      <c r="T26" s="425"/>
      <c r="U26" s="49"/>
      <c r="V26" s="703"/>
      <c r="W26" s="418"/>
      <c r="X26" s="418"/>
      <c r="Y26" s="425"/>
      <c r="Z26" s="49"/>
      <c r="AA26" s="703"/>
      <c r="AB26" s="418"/>
      <c r="AC26" s="418"/>
      <c r="AD26" s="425"/>
      <c r="AE26" s="49"/>
      <c r="AF26" s="706"/>
      <c r="AG26" s="310"/>
      <c r="AH26" s="280"/>
      <c r="AI26" s="311"/>
      <c r="AJ26" s="217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</row>
    <row r="27" spans="1:93" s="1" customFormat="1" ht="18" hidden="1" customHeight="1">
      <c r="A27" s="732"/>
      <c r="B27" s="706"/>
      <c r="C27" s="283"/>
      <c r="D27" s="69"/>
      <c r="E27" s="309"/>
      <c r="F27" s="217"/>
      <c r="G27" s="703"/>
      <c r="H27" s="418"/>
      <c r="I27" s="418"/>
      <c r="J27" s="425"/>
      <c r="K27" s="49"/>
      <c r="L27" s="703"/>
      <c r="M27" s="418"/>
      <c r="N27" s="418"/>
      <c r="O27" s="425"/>
      <c r="P27" s="53"/>
      <c r="Q27" s="703"/>
      <c r="R27" s="418"/>
      <c r="S27" s="419"/>
      <c r="T27" s="425"/>
      <c r="U27" s="49"/>
      <c r="V27" s="703"/>
      <c r="W27" s="418"/>
      <c r="X27" s="418"/>
      <c r="Y27" s="425"/>
      <c r="Z27" s="49"/>
      <c r="AA27" s="703"/>
      <c r="AB27" s="418"/>
      <c r="AC27" s="418"/>
      <c r="AD27" s="425"/>
      <c r="AE27" s="49"/>
      <c r="AF27" s="706"/>
      <c r="AG27" s="310"/>
      <c r="AH27" s="280"/>
      <c r="AI27" s="311"/>
      <c r="AJ27" s="21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</row>
    <row r="28" spans="1:93" s="1" customFormat="1" ht="18" hidden="1" customHeight="1">
      <c r="A28" s="732"/>
      <c r="B28" s="706"/>
      <c r="C28" s="283"/>
      <c r="D28" s="69"/>
      <c r="E28" s="309"/>
      <c r="F28" s="217"/>
      <c r="G28" s="703"/>
      <c r="H28" s="418"/>
      <c r="I28" s="418"/>
      <c r="J28" s="425"/>
      <c r="K28" s="49"/>
      <c r="L28" s="703"/>
      <c r="M28" s="418"/>
      <c r="N28" s="418"/>
      <c r="O28" s="425"/>
      <c r="P28" s="53"/>
      <c r="Q28" s="703"/>
      <c r="R28" s="418"/>
      <c r="S28" s="419"/>
      <c r="T28" s="425"/>
      <c r="U28" s="49"/>
      <c r="V28" s="703"/>
      <c r="W28" s="418"/>
      <c r="X28" s="418"/>
      <c r="Y28" s="425"/>
      <c r="Z28" s="49"/>
      <c r="AA28" s="703"/>
      <c r="AB28" s="418"/>
      <c r="AC28" s="418"/>
      <c r="AD28" s="425"/>
      <c r="AE28" s="49"/>
      <c r="AF28" s="706"/>
      <c r="AG28" s="310"/>
      <c r="AH28" s="280"/>
      <c r="AI28" s="311"/>
      <c r="AJ28" s="217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</row>
    <row r="29" spans="1:93" s="1" customFormat="1" ht="18" hidden="1" customHeight="1">
      <c r="A29" s="732"/>
      <c r="B29" s="706"/>
      <c r="C29" s="283"/>
      <c r="D29" s="69"/>
      <c r="E29" s="309"/>
      <c r="F29" s="217"/>
      <c r="G29" s="703"/>
      <c r="H29" s="418"/>
      <c r="I29" s="418"/>
      <c r="J29" s="425"/>
      <c r="K29" s="49"/>
      <c r="L29" s="703"/>
      <c r="M29" s="418"/>
      <c r="N29" s="418"/>
      <c r="O29" s="425"/>
      <c r="P29" s="53"/>
      <c r="Q29" s="703"/>
      <c r="R29" s="418"/>
      <c r="S29" s="419"/>
      <c r="T29" s="425"/>
      <c r="U29" s="49"/>
      <c r="V29" s="703"/>
      <c r="W29" s="418"/>
      <c r="X29" s="418"/>
      <c r="Y29" s="425"/>
      <c r="Z29" s="49"/>
      <c r="AA29" s="703"/>
      <c r="AB29" s="418"/>
      <c r="AC29" s="418"/>
      <c r="AD29" s="425"/>
      <c r="AE29" s="49"/>
      <c r="AF29" s="706"/>
      <c r="AG29" s="310"/>
      <c r="AH29" s="280"/>
      <c r="AI29" s="311"/>
      <c r="AJ29" s="217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</row>
    <row r="30" spans="1:93" s="1" customFormat="1" ht="18" hidden="1" customHeight="1">
      <c r="A30" s="732"/>
      <c r="B30" s="706"/>
      <c r="C30" s="283"/>
      <c r="D30" s="69"/>
      <c r="E30" s="309"/>
      <c r="F30" s="217"/>
      <c r="G30" s="703"/>
      <c r="H30" s="418"/>
      <c r="I30" s="418"/>
      <c r="J30" s="425"/>
      <c r="K30" s="49"/>
      <c r="L30" s="703"/>
      <c r="M30" s="418"/>
      <c r="N30" s="418"/>
      <c r="O30" s="425"/>
      <c r="P30" s="53"/>
      <c r="Q30" s="703"/>
      <c r="R30" s="418"/>
      <c r="S30" s="419"/>
      <c r="T30" s="425"/>
      <c r="U30" s="49"/>
      <c r="V30" s="703"/>
      <c r="W30" s="418"/>
      <c r="X30" s="418"/>
      <c r="Y30" s="425"/>
      <c r="Z30" s="49"/>
      <c r="AA30" s="703"/>
      <c r="AB30" s="418"/>
      <c r="AC30" s="418"/>
      <c r="AD30" s="425"/>
      <c r="AE30" s="49"/>
      <c r="AF30" s="706"/>
      <c r="AG30" s="310"/>
      <c r="AH30" s="280"/>
      <c r="AI30" s="311"/>
      <c r="AJ30" s="217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</row>
    <row r="31" spans="1:93" s="1" customFormat="1" ht="18" hidden="1" customHeight="1">
      <c r="A31" s="732"/>
      <c r="B31" s="706"/>
      <c r="C31" s="283"/>
      <c r="D31" s="69"/>
      <c r="E31" s="309"/>
      <c r="F31" s="217"/>
      <c r="G31" s="703"/>
      <c r="H31" s="418"/>
      <c r="I31" s="418"/>
      <c r="J31" s="425"/>
      <c r="K31" s="49"/>
      <c r="L31" s="703"/>
      <c r="M31" s="418"/>
      <c r="N31" s="418"/>
      <c r="O31" s="425"/>
      <c r="P31" s="53"/>
      <c r="Q31" s="703"/>
      <c r="R31" s="418"/>
      <c r="S31" s="419"/>
      <c r="T31" s="425"/>
      <c r="U31" s="49"/>
      <c r="V31" s="703"/>
      <c r="W31" s="418"/>
      <c r="X31" s="418"/>
      <c r="Y31" s="425"/>
      <c r="Z31" s="49"/>
      <c r="AA31" s="703"/>
      <c r="AB31" s="418"/>
      <c r="AC31" s="418"/>
      <c r="AD31" s="425"/>
      <c r="AE31" s="49"/>
      <c r="AF31" s="706"/>
      <c r="AG31" s="310"/>
      <c r="AH31" s="280"/>
      <c r="AI31" s="311"/>
      <c r="AJ31" s="217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</row>
    <row r="32" spans="1:93" s="1" customFormat="1" ht="18" hidden="1" customHeight="1">
      <c r="A32" s="732"/>
      <c r="B32" s="706"/>
      <c r="C32" s="283"/>
      <c r="D32" s="69"/>
      <c r="E32" s="309"/>
      <c r="F32" s="217"/>
      <c r="G32" s="703"/>
      <c r="H32" s="418"/>
      <c r="I32" s="418"/>
      <c r="J32" s="425"/>
      <c r="K32" s="49"/>
      <c r="L32" s="703"/>
      <c r="M32" s="418"/>
      <c r="N32" s="418"/>
      <c r="O32" s="425"/>
      <c r="P32" s="53"/>
      <c r="Q32" s="703"/>
      <c r="R32" s="418"/>
      <c r="S32" s="419"/>
      <c r="T32" s="425"/>
      <c r="U32" s="49"/>
      <c r="V32" s="703"/>
      <c r="W32" s="418"/>
      <c r="X32" s="418"/>
      <c r="Y32" s="425"/>
      <c r="Z32" s="49"/>
      <c r="AA32" s="703"/>
      <c r="AB32" s="418"/>
      <c r="AC32" s="418"/>
      <c r="AD32" s="425"/>
      <c r="AE32" s="49"/>
      <c r="AF32" s="706"/>
      <c r="AG32" s="310"/>
      <c r="AH32" s="280"/>
      <c r="AI32" s="311"/>
      <c r="AJ32" s="217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</row>
    <row r="33" spans="1:93" s="1" customFormat="1" ht="18" hidden="1" customHeight="1">
      <c r="A33" s="733"/>
      <c r="B33" s="707"/>
      <c r="C33" s="284"/>
      <c r="D33" s="71"/>
      <c r="E33" s="312"/>
      <c r="F33" s="218"/>
      <c r="G33" s="704"/>
      <c r="H33" s="418"/>
      <c r="I33" s="418"/>
      <c r="J33" s="425"/>
      <c r="K33" s="52"/>
      <c r="L33" s="704"/>
      <c r="M33" s="418"/>
      <c r="N33" s="418"/>
      <c r="O33" s="425"/>
      <c r="P33" s="53"/>
      <c r="Q33" s="704"/>
      <c r="R33" s="418"/>
      <c r="S33" s="419"/>
      <c r="T33" s="425"/>
      <c r="U33" s="52"/>
      <c r="V33" s="704"/>
      <c r="W33" s="418"/>
      <c r="X33" s="418"/>
      <c r="Y33" s="425"/>
      <c r="Z33" s="52"/>
      <c r="AA33" s="704"/>
      <c r="AB33" s="418"/>
      <c r="AC33" s="418"/>
      <c r="AD33" s="425"/>
      <c r="AE33" s="49"/>
      <c r="AF33" s="707"/>
      <c r="AG33" s="313"/>
      <c r="AH33" s="285"/>
      <c r="AI33" s="314"/>
      <c r="AJ33" s="218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</row>
    <row r="34" spans="1:93" s="1" customFormat="1" ht="18" customHeight="1">
      <c r="A34" s="731" t="s">
        <v>92</v>
      </c>
      <c r="B34" s="705"/>
      <c r="C34" s="281"/>
      <c r="D34" s="282"/>
      <c r="E34" s="305"/>
      <c r="F34" s="306"/>
      <c r="G34" s="728"/>
      <c r="H34" s="410"/>
      <c r="I34" s="411"/>
      <c r="J34" s="412"/>
      <c r="K34" s="413"/>
      <c r="L34" s="728"/>
      <c r="M34" s="410"/>
      <c r="N34" s="411"/>
      <c r="O34" s="412"/>
      <c r="P34" s="413"/>
      <c r="Q34" s="728"/>
      <c r="R34" s="410"/>
      <c r="S34" s="411"/>
      <c r="T34" s="412"/>
      <c r="U34" s="413"/>
      <c r="V34" s="728"/>
      <c r="W34" s="410"/>
      <c r="X34" s="411"/>
      <c r="Y34" s="412"/>
      <c r="Z34" s="427"/>
      <c r="AA34" s="728"/>
      <c r="AB34" s="428"/>
      <c r="AC34" s="168"/>
      <c r="AD34" s="412"/>
      <c r="AE34" s="45"/>
      <c r="AF34" s="705"/>
      <c r="AG34" s="307"/>
      <c r="AH34" s="279"/>
      <c r="AI34" s="308"/>
      <c r="AJ34" s="306"/>
      <c r="AK34" s="191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</row>
    <row r="35" spans="1:93" s="1" customFormat="1" ht="18" customHeight="1">
      <c r="A35" s="732"/>
      <c r="B35" s="706"/>
      <c r="C35" s="283"/>
      <c r="D35" s="69"/>
      <c r="E35" s="309"/>
      <c r="F35" s="217"/>
      <c r="G35" s="729"/>
      <c r="H35" s="429"/>
      <c r="I35" s="419"/>
      <c r="J35" s="425"/>
      <c r="K35" s="49"/>
      <c r="L35" s="729"/>
      <c r="M35" s="122"/>
      <c r="N35" s="131"/>
      <c r="O35" s="425"/>
      <c r="P35" s="49"/>
      <c r="Q35" s="729"/>
      <c r="R35" s="429"/>
      <c r="S35" s="419"/>
      <c r="T35" s="425"/>
      <c r="U35" s="49"/>
      <c r="V35" s="729"/>
      <c r="W35" s="429"/>
      <c r="X35" s="419"/>
      <c r="Y35" s="425"/>
      <c r="Z35" s="49"/>
      <c r="AA35" s="729"/>
      <c r="AB35" s="122"/>
      <c r="AC35" s="131"/>
      <c r="AD35" s="131"/>
      <c r="AE35" s="49"/>
      <c r="AF35" s="706"/>
      <c r="AG35" s="310"/>
      <c r="AH35" s="280"/>
      <c r="AI35" s="311"/>
      <c r="AJ35" s="217"/>
      <c r="AK35" s="192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</row>
    <row r="36" spans="1:93" s="1" customFormat="1" ht="18" customHeight="1">
      <c r="A36" s="732"/>
      <c r="B36" s="706"/>
      <c r="C36" s="283"/>
      <c r="D36" s="69"/>
      <c r="E36" s="309"/>
      <c r="F36" s="217"/>
      <c r="G36" s="729"/>
      <c r="H36" s="429"/>
      <c r="I36" s="419"/>
      <c r="J36" s="425"/>
      <c r="K36" s="49"/>
      <c r="L36" s="729"/>
      <c r="M36" s="122"/>
      <c r="N36" s="131"/>
      <c r="O36" s="425"/>
      <c r="P36" s="49"/>
      <c r="Q36" s="729"/>
      <c r="R36" s="429"/>
      <c r="S36" s="419"/>
      <c r="T36" s="425"/>
      <c r="U36" s="49"/>
      <c r="V36" s="729"/>
      <c r="W36" s="429"/>
      <c r="X36" s="419"/>
      <c r="Y36" s="425"/>
      <c r="Z36" s="49"/>
      <c r="AA36" s="729"/>
      <c r="AB36" s="430"/>
      <c r="AC36" s="431"/>
      <c r="AD36" s="432"/>
      <c r="AE36" s="433"/>
      <c r="AF36" s="706"/>
      <c r="AG36" s="310"/>
      <c r="AH36" s="280"/>
      <c r="AI36" s="311"/>
      <c r="AJ36" s="217"/>
      <c r="AK36" s="191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</row>
    <row r="37" spans="1:93" s="1" customFormat="1" ht="18" customHeight="1">
      <c r="A37" s="732"/>
      <c r="B37" s="706"/>
      <c r="C37" s="283"/>
      <c r="D37" s="69"/>
      <c r="E37" s="309"/>
      <c r="F37" s="217"/>
      <c r="G37" s="729"/>
      <c r="H37" s="429"/>
      <c r="I37" s="419"/>
      <c r="J37" s="425"/>
      <c r="K37" s="434"/>
      <c r="L37" s="729"/>
      <c r="M37" s="122"/>
      <c r="N37" s="131"/>
      <c r="O37" s="425"/>
      <c r="P37" s="49"/>
      <c r="Q37" s="729"/>
      <c r="R37" s="429"/>
      <c r="S37" s="419"/>
      <c r="T37" s="425"/>
      <c r="U37" s="49"/>
      <c r="V37" s="729"/>
      <c r="W37" s="429"/>
      <c r="X37" s="419"/>
      <c r="Y37" s="425"/>
      <c r="Z37" s="434"/>
      <c r="AA37" s="729"/>
      <c r="AB37" s="122"/>
      <c r="AC37" s="131"/>
      <c r="AD37" s="131"/>
      <c r="AE37" s="49"/>
      <c r="AF37" s="706"/>
      <c r="AG37" s="310"/>
      <c r="AH37" s="280"/>
      <c r="AI37" s="311"/>
      <c r="AJ37" s="21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</row>
    <row r="38" spans="1:93" s="1" customFormat="1" ht="18" customHeight="1">
      <c r="A38" s="732"/>
      <c r="B38" s="706"/>
      <c r="C38" s="283"/>
      <c r="D38" s="69"/>
      <c r="E38" s="309"/>
      <c r="F38" s="217"/>
      <c r="G38" s="729"/>
      <c r="H38" s="429"/>
      <c r="I38" s="419"/>
      <c r="J38" s="425"/>
      <c r="K38" s="49"/>
      <c r="L38" s="729"/>
      <c r="M38" s="122"/>
      <c r="N38" s="131"/>
      <c r="O38" s="131"/>
      <c r="P38" s="49"/>
      <c r="Q38" s="729"/>
      <c r="R38" s="429"/>
      <c r="S38" s="419"/>
      <c r="T38" s="425"/>
      <c r="U38" s="49"/>
      <c r="V38" s="729"/>
      <c r="W38" s="429"/>
      <c r="X38" s="419"/>
      <c r="Y38" s="425"/>
      <c r="Z38" s="49"/>
      <c r="AA38" s="729"/>
      <c r="AB38" s="122"/>
      <c r="AC38" s="131"/>
      <c r="AD38" s="131"/>
      <c r="AE38" s="49"/>
      <c r="AF38" s="706"/>
      <c r="AG38" s="310"/>
      <c r="AH38" s="280"/>
      <c r="AI38" s="311"/>
      <c r="AJ38" s="217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</row>
    <row r="39" spans="1:93" s="1" customFormat="1" ht="18" customHeight="1">
      <c r="A39" s="732"/>
      <c r="B39" s="706"/>
      <c r="C39" s="283"/>
      <c r="D39" s="69"/>
      <c r="E39" s="309"/>
      <c r="F39" s="217"/>
      <c r="G39" s="729"/>
      <c r="H39" s="429"/>
      <c r="I39" s="419"/>
      <c r="J39" s="425"/>
      <c r="K39" s="49"/>
      <c r="L39" s="729"/>
      <c r="M39" s="122"/>
      <c r="N39" s="131"/>
      <c r="O39" s="131"/>
      <c r="P39" s="434"/>
      <c r="Q39" s="729"/>
      <c r="R39" s="429"/>
      <c r="S39" s="418"/>
      <c r="T39" s="425"/>
      <c r="U39" s="434"/>
      <c r="V39" s="729"/>
      <c r="W39" s="429"/>
      <c r="X39" s="419"/>
      <c r="Y39" s="425"/>
      <c r="Z39" s="49"/>
      <c r="AA39" s="729"/>
      <c r="AB39" s="429"/>
      <c r="AC39" s="418"/>
      <c r="AD39" s="425"/>
      <c r="AE39" s="49"/>
      <c r="AF39" s="706"/>
      <c r="AG39" s="310"/>
      <c r="AH39" s="280"/>
      <c r="AI39" s="311"/>
      <c r="AJ39" s="217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</row>
    <row r="40" spans="1:93" s="1" customFormat="1" ht="18" customHeight="1">
      <c r="A40" s="732"/>
      <c r="B40" s="706"/>
      <c r="C40" s="283"/>
      <c r="D40" s="69"/>
      <c r="E40" s="309"/>
      <c r="F40" s="217"/>
      <c r="G40" s="729"/>
      <c r="H40" s="429"/>
      <c r="I40" s="419"/>
      <c r="J40" s="425"/>
      <c r="K40" s="49"/>
      <c r="L40" s="729"/>
      <c r="M40" s="122"/>
      <c r="N40" s="419"/>
      <c r="O40" s="131"/>
      <c r="P40" s="49"/>
      <c r="Q40" s="729"/>
      <c r="R40" s="429"/>
      <c r="S40" s="419"/>
      <c r="T40" s="425"/>
      <c r="U40" s="49"/>
      <c r="V40" s="729"/>
      <c r="W40" s="435"/>
      <c r="X40" s="419"/>
      <c r="Y40" s="425"/>
      <c r="Z40" s="49"/>
      <c r="AA40" s="729"/>
      <c r="AB40" s="122"/>
      <c r="AC40" s="131"/>
      <c r="AD40" s="131"/>
      <c r="AE40" s="49"/>
      <c r="AF40" s="706"/>
      <c r="AG40" s="310"/>
      <c r="AH40" s="280"/>
      <c r="AI40" s="311"/>
      <c r="AJ40" s="217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</row>
    <row r="41" spans="1:93" s="1" customFormat="1" ht="18" customHeight="1">
      <c r="A41" s="732"/>
      <c r="B41" s="706"/>
      <c r="C41" s="283"/>
      <c r="D41" s="69"/>
      <c r="E41" s="309"/>
      <c r="F41" s="217"/>
      <c r="G41" s="729"/>
      <c r="H41" s="429"/>
      <c r="I41" s="419"/>
      <c r="J41" s="425"/>
      <c r="K41" s="49"/>
      <c r="L41" s="729"/>
      <c r="M41" s="122"/>
      <c r="N41" s="419"/>
      <c r="O41" s="425"/>
      <c r="P41" s="49"/>
      <c r="Q41" s="729"/>
      <c r="R41" s="429"/>
      <c r="S41" s="418"/>
      <c r="T41" s="425"/>
      <c r="U41" s="49"/>
      <c r="V41" s="729"/>
      <c r="W41" s="429"/>
      <c r="X41" s="419"/>
      <c r="Y41" s="425"/>
      <c r="Z41" s="49"/>
      <c r="AA41" s="729"/>
      <c r="AB41" s="122"/>
      <c r="AC41" s="131"/>
      <c r="AD41" s="131"/>
      <c r="AE41" s="49"/>
      <c r="AF41" s="706"/>
      <c r="AG41" s="310"/>
      <c r="AH41" s="280"/>
      <c r="AI41" s="311"/>
      <c r="AJ41" s="217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</row>
    <row r="42" spans="1:93" s="1" customFormat="1" ht="18" customHeight="1">
      <c r="A42" s="732"/>
      <c r="B42" s="706"/>
      <c r="C42" s="283"/>
      <c r="D42" s="69"/>
      <c r="E42" s="309"/>
      <c r="F42" s="217"/>
      <c r="G42" s="729"/>
      <c r="H42" s="429"/>
      <c r="I42" s="419"/>
      <c r="J42" s="425"/>
      <c r="K42" s="49"/>
      <c r="L42" s="729"/>
      <c r="M42" s="122"/>
      <c r="N42" s="419"/>
      <c r="O42" s="425"/>
      <c r="P42" s="49"/>
      <c r="Q42" s="729"/>
      <c r="R42" s="429"/>
      <c r="S42" s="418"/>
      <c r="T42" s="425"/>
      <c r="U42" s="49"/>
      <c r="V42" s="729"/>
      <c r="W42" s="429"/>
      <c r="X42" s="419"/>
      <c r="Y42" s="425"/>
      <c r="Z42" s="49"/>
      <c r="AA42" s="729"/>
      <c r="AB42" s="122"/>
      <c r="AC42" s="419"/>
      <c r="AD42" s="425"/>
      <c r="AE42" s="49"/>
      <c r="AF42" s="706"/>
      <c r="AG42" s="310"/>
      <c r="AH42" s="280"/>
      <c r="AI42" s="311"/>
      <c r="AJ42" s="217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</row>
    <row r="43" spans="1:93" s="1" customFormat="1" ht="18" customHeight="1">
      <c r="A43" s="732"/>
      <c r="B43" s="706"/>
      <c r="C43" s="283"/>
      <c r="D43" s="69"/>
      <c r="E43" s="309"/>
      <c r="F43" s="217"/>
      <c r="G43" s="729"/>
      <c r="H43" s="418"/>
      <c r="I43" s="419"/>
      <c r="J43" s="425"/>
      <c r="K43" s="49"/>
      <c r="L43" s="729"/>
      <c r="M43" s="436"/>
      <c r="N43" s="419"/>
      <c r="O43" s="425"/>
      <c r="P43" s="49"/>
      <c r="Q43" s="729"/>
      <c r="R43" s="429"/>
      <c r="S43" s="418"/>
      <c r="T43" s="425"/>
      <c r="U43" s="49"/>
      <c r="V43" s="729"/>
      <c r="W43" s="418"/>
      <c r="X43" s="419"/>
      <c r="Y43" s="425"/>
      <c r="Z43" s="49"/>
      <c r="AA43" s="729"/>
      <c r="AB43" s="436"/>
      <c r="AC43" s="419"/>
      <c r="AD43" s="425"/>
      <c r="AE43" s="49"/>
      <c r="AF43" s="706"/>
      <c r="AG43" s="310"/>
      <c r="AH43" s="280"/>
      <c r="AI43" s="311"/>
      <c r="AJ43" s="217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</row>
    <row r="44" spans="1:93" s="1" customFormat="1" ht="18" customHeight="1" thickBot="1">
      <c r="A44" s="732"/>
      <c r="B44" s="706"/>
      <c r="C44" s="283"/>
      <c r="D44" s="69"/>
      <c r="E44" s="309"/>
      <c r="F44" s="217"/>
      <c r="G44" s="729"/>
      <c r="H44" s="418"/>
      <c r="I44" s="419"/>
      <c r="J44" s="425"/>
      <c r="K44" s="49"/>
      <c r="L44" s="729"/>
      <c r="M44" s="437"/>
      <c r="N44" s="419"/>
      <c r="O44" s="425"/>
      <c r="P44" s="49"/>
      <c r="Q44" s="729"/>
      <c r="R44" s="122"/>
      <c r="S44" s="131"/>
      <c r="T44" s="425"/>
      <c r="U44" s="49"/>
      <c r="V44" s="729"/>
      <c r="W44" s="418"/>
      <c r="X44" s="419"/>
      <c r="Y44" s="425"/>
      <c r="Z44" s="49"/>
      <c r="AA44" s="729"/>
      <c r="AB44" s="437"/>
      <c r="AC44" s="419"/>
      <c r="AD44" s="425"/>
      <c r="AE44" s="49"/>
      <c r="AF44" s="706"/>
      <c r="AG44" s="310"/>
      <c r="AH44" s="280"/>
      <c r="AI44" s="311"/>
      <c r="AJ44" s="217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</row>
    <row r="45" spans="1:93" s="1" customFormat="1" ht="18" hidden="1" customHeight="1" thickBot="1">
      <c r="A45" s="732"/>
      <c r="B45" s="706"/>
      <c r="C45" s="283"/>
      <c r="D45" s="69"/>
      <c r="E45" s="309"/>
      <c r="F45" s="217"/>
      <c r="G45" s="729"/>
      <c r="H45" s="418"/>
      <c r="I45" s="419"/>
      <c r="J45" s="425"/>
      <c r="K45" s="49"/>
      <c r="L45" s="729"/>
      <c r="M45" s="414"/>
      <c r="N45" s="415"/>
      <c r="O45" s="438"/>
      <c r="P45" s="52"/>
      <c r="Q45" s="729"/>
      <c r="R45" s="122"/>
      <c r="S45" s="131"/>
      <c r="T45" s="425"/>
      <c r="U45" s="49"/>
      <c r="V45" s="729"/>
      <c r="W45" s="418"/>
      <c r="X45" s="419"/>
      <c r="Y45" s="425"/>
      <c r="Z45" s="49"/>
      <c r="AA45" s="729"/>
      <c r="AB45" s="414"/>
      <c r="AC45" s="415"/>
      <c r="AD45" s="438"/>
      <c r="AE45" s="52"/>
      <c r="AF45" s="706"/>
      <c r="AG45" s="310"/>
      <c r="AH45" s="280"/>
      <c r="AI45" s="311"/>
      <c r="AJ45" s="217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</row>
    <row r="46" spans="1:93" s="1" customFormat="1" ht="18" hidden="1" customHeight="1">
      <c r="A46" s="732"/>
      <c r="B46" s="706"/>
      <c r="C46" s="283"/>
      <c r="D46" s="69"/>
      <c r="E46" s="309"/>
      <c r="F46" s="217"/>
      <c r="G46" s="729"/>
      <c r="H46" s="418"/>
      <c r="I46" s="419"/>
      <c r="J46" s="425"/>
      <c r="K46" s="49"/>
      <c r="L46" s="729"/>
      <c r="M46" s="418"/>
      <c r="N46" s="419"/>
      <c r="O46" s="425"/>
      <c r="P46" s="49"/>
      <c r="Q46" s="729"/>
      <c r="R46" s="418"/>
      <c r="S46" s="419"/>
      <c r="T46" s="425"/>
      <c r="U46" s="49"/>
      <c r="V46" s="729"/>
      <c r="W46" s="418"/>
      <c r="X46" s="419"/>
      <c r="Y46" s="425"/>
      <c r="Z46" s="49"/>
      <c r="AA46" s="729"/>
      <c r="AB46" s="418"/>
      <c r="AC46" s="419"/>
      <c r="AD46" s="425"/>
      <c r="AE46" s="49"/>
      <c r="AF46" s="706"/>
      <c r="AG46" s="310"/>
      <c r="AH46" s="280"/>
      <c r="AI46" s="311"/>
      <c r="AJ46" s="217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</row>
    <row r="47" spans="1:93" s="1" customFormat="1" ht="18" hidden="1" customHeight="1">
      <c r="A47" s="732"/>
      <c r="B47" s="706"/>
      <c r="C47" s="283"/>
      <c r="D47" s="69"/>
      <c r="E47" s="309"/>
      <c r="F47" s="217"/>
      <c r="G47" s="729"/>
      <c r="H47" s="418"/>
      <c r="I47" s="419"/>
      <c r="J47" s="425"/>
      <c r="K47" s="49"/>
      <c r="L47" s="729"/>
      <c r="M47" s="418"/>
      <c r="N47" s="419"/>
      <c r="O47" s="425"/>
      <c r="P47" s="49"/>
      <c r="Q47" s="729"/>
      <c r="R47" s="418"/>
      <c r="S47" s="419"/>
      <c r="T47" s="425"/>
      <c r="U47" s="49"/>
      <c r="V47" s="729"/>
      <c r="W47" s="418"/>
      <c r="X47" s="419"/>
      <c r="Y47" s="425"/>
      <c r="Z47" s="49"/>
      <c r="AA47" s="729"/>
      <c r="AB47" s="418"/>
      <c r="AC47" s="419"/>
      <c r="AD47" s="425"/>
      <c r="AE47" s="49"/>
      <c r="AF47" s="706"/>
      <c r="AG47" s="310"/>
      <c r="AH47" s="280"/>
      <c r="AI47" s="311"/>
      <c r="AJ47" s="21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</row>
    <row r="48" spans="1:93" s="1" customFormat="1" ht="18" hidden="1" customHeight="1">
      <c r="A48" s="733"/>
      <c r="B48" s="707"/>
      <c r="C48" s="284"/>
      <c r="D48" s="71"/>
      <c r="E48" s="312"/>
      <c r="F48" s="218"/>
      <c r="G48" s="730"/>
      <c r="H48" s="418"/>
      <c r="I48" s="419"/>
      <c r="J48" s="425"/>
      <c r="K48" s="52"/>
      <c r="L48" s="730"/>
      <c r="M48" s="418"/>
      <c r="N48" s="419"/>
      <c r="O48" s="425"/>
      <c r="P48" s="52"/>
      <c r="Q48" s="730"/>
      <c r="R48" s="418"/>
      <c r="S48" s="419"/>
      <c r="T48" s="425"/>
      <c r="U48" s="52"/>
      <c r="V48" s="730"/>
      <c r="W48" s="418"/>
      <c r="X48" s="419"/>
      <c r="Y48" s="425"/>
      <c r="Z48" s="52"/>
      <c r="AA48" s="730"/>
      <c r="AB48" s="418"/>
      <c r="AC48" s="419"/>
      <c r="AD48" s="425"/>
      <c r="AE48" s="52"/>
      <c r="AF48" s="707"/>
      <c r="AG48" s="313"/>
      <c r="AH48" s="285"/>
      <c r="AI48" s="314"/>
      <c r="AJ48" s="21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</row>
    <row r="49" spans="1:93" s="1" customFormat="1" ht="18" hidden="1" customHeight="1">
      <c r="A49" s="731" t="s">
        <v>93</v>
      </c>
      <c r="B49" s="705"/>
      <c r="C49" s="281"/>
      <c r="D49" s="282"/>
      <c r="E49" s="305"/>
      <c r="F49" s="306"/>
      <c r="G49" s="728"/>
      <c r="H49" s="410"/>
      <c r="I49" s="411"/>
      <c r="J49" s="439"/>
      <c r="K49" s="413"/>
      <c r="L49" s="728"/>
      <c r="M49" s="410"/>
      <c r="N49" s="411"/>
      <c r="O49" s="439"/>
      <c r="P49" s="413"/>
      <c r="Q49" s="728"/>
      <c r="R49" s="410"/>
      <c r="S49" s="411"/>
      <c r="T49" s="439"/>
      <c r="U49" s="413"/>
      <c r="V49" s="728"/>
      <c r="W49" s="410"/>
      <c r="X49" s="411"/>
      <c r="Y49" s="439"/>
      <c r="Z49" s="413"/>
      <c r="AA49" s="728"/>
      <c r="AB49" s="410"/>
      <c r="AC49" s="411"/>
      <c r="AD49" s="439"/>
      <c r="AE49" s="413"/>
      <c r="AF49" s="705"/>
      <c r="AG49" s="307"/>
      <c r="AH49" s="279"/>
      <c r="AI49" s="308"/>
      <c r="AJ49" s="306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</row>
    <row r="50" spans="1:93" s="1" customFormat="1" ht="18" hidden="1" customHeight="1">
      <c r="A50" s="732"/>
      <c r="B50" s="706"/>
      <c r="C50" s="283"/>
      <c r="D50" s="69"/>
      <c r="E50" s="309"/>
      <c r="F50" s="217"/>
      <c r="G50" s="729"/>
      <c r="H50" s="429"/>
      <c r="I50" s="419"/>
      <c r="J50" s="425"/>
      <c r="K50" s="49"/>
      <c r="L50" s="729"/>
      <c r="M50" s="429"/>
      <c r="N50" s="419"/>
      <c r="O50" s="425"/>
      <c r="P50" s="49"/>
      <c r="Q50" s="729"/>
      <c r="R50" s="429"/>
      <c r="S50" s="419"/>
      <c r="T50" s="425"/>
      <c r="U50" s="49"/>
      <c r="V50" s="729"/>
      <c r="W50" s="429"/>
      <c r="X50" s="419"/>
      <c r="Y50" s="425"/>
      <c r="Z50" s="49"/>
      <c r="AA50" s="729"/>
      <c r="AB50" s="429"/>
      <c r="AC50" s="419"/>
      <c r="AD50" s="425"/>
      <c r="AE50" s="49"/>
      <c r="AF50" s="706"/>
      <c r="AG50" s="310"/>
      <c r="AH50" s="280"/>
      <c r="AI50" s="311"/>
      <c r="AJ50" s="217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</row>
    <row r="51" spans="1:93" s="1" customFormat="1" ht="18" hidden="1" customHeight="1">
      <c r="A51" s="732"/>
      <c r="B51" s="706"/>
      <c r="C51" s="283"/>
      <c r="D51" s="69"/>
      <c r="E51" s="309"/>
      <c r="F51" s="217"/>
      <c r="G51" s="729"/>
      <c r="H51" s="429"/>
      <c r="I51" s="419"/>
      <c r="J51" s="425"/>
      <c r="K51" s="49"/>
      <c r="L51" s="729"/>
      <c r="M51" s="429"/>
      <c r="N51" s="419"/>
      <c r="O51" s="425"/>
      <c r="P51" s="49"/>
      <c r="Q51" s="729"/>
      <c r="R51" s="429"/>
      <c r="S51" s="419"/>
      <c r="T51" s="425"/>
      <c r="U51" s="49"/>
      <c r="V51" s="729"/>
      <c r="W51" s="429"/>
      <c r="X51" s="419"/>
      <c r="Y51" s="425"/>
      <c r="Z51" s="49"/>
      <c r="AA51" s="729"/>
      <c r="AB51" s="429"/>
      <c r="AC51" s="419"/>
      <c r="AD51" s="425"/>
      <c r="AE51" s="49"/>
      <c r="AF51" s="706"/>
      <c r="AG51" s="310"/>
      <c r="AH51" s="280"/>
      <c r="AI51" s="311"/>
      <c r="AJ51" s="217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</row>
    <row r="52" spans="1:93" s="1" customFormat="1" ht="18" hidden="1" customHeight="1">
      <c r="A52" s="732"/>
      <c r="B52" s="706"/>
      <c r="C52" s="283"/>
      <c r="D52" s="69"/>
      <c r="E52" s="309"/>
      <c r="F52" s="217"/>
      <c r="G52" s="729"/>
      <c r="H52" s="429"/>
      <c r="I52" s="419"/>
      <c r="J52" s="425"/>
      <c r="K52" s="49"/>
      <c r="L52" s="729"/>
      <c r="M52" s="429"/>
      <c r="N52" s="419"/>
      <c r="O52" s="425"/>
      <c r="P52" s="49"/>
      <c r="Q52" s="729"/>
      <c r="R52" s="429"/>
      <c r="S52" s="419"/>
      <c r="T52" s="425"/>
      <c r="U52" s="49"/>
      <c r="V52" s="729"/>
      <c r="W52" s="429"/>
      <c r="X52" s="419"/>
      <c r="Y52" s="425"/>
      <c r="Z52" s="49"/>
      <c r="AA52" s="729"/>
      <c r="AB52" s="429"/>
      <c r="AC52" s="419"/>
      <c r="AD52" s="425"/>
      <c r="AE52" s="49"/>
      <c r="AF52" s="706"/>
      <c r="AG52" s="310"/>
      <c r="AH52" s="280"/>
      <c r="AI52" s="311"/>
      <c r="AJ52" s="217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</row>
    <row r="53" spans="1:93" s="1" customFormat="1" ht="18" hidden="1" customHeight="1">
      <c r="A53" s="732"/>
      <c r="B53" s="706"/>
      <c r="C53" s="283"/>
      <c r="D53" s="69"/>
      <c r="E53" s="309"/>
      <c r="F53" s="217"/>
      <c r="G53" s="729"/>
      <c r="H53" s="429"/>
      <c r="I53" s="419"/>
      <c r="J53" s="425"/>
      <c r="K53" s="49"/>
      <c r="L53" s="729"/>
      <c r="M53" s="429"/>
      <c r="N53" s="419"/>
      <c r="O53" s="425"/>
      <c r="P53" s="49"/>
      <c r="Q53" s="729"/>
      <c r="R53" s="429"/>
      <c r="S53" s="419"/>
      <c r="T53" s="425"/>
      <c r="U53" s="49"/>
      <c r="V53" s="729"/>
      <c r="W53" s="429"/>
      <c r="X53" s="419"/>
      <c r="Y53" s="425"/>
      <c r="Z53" s="49"/>
      <c r="AA53" s="729"/>
      <c r="AB53" s="429"/>
      <c r="AC53" s="419"/>
      <c r="AD53" s="425"/>
      <c r="AE53" s="49"/>
      <c r="AF53" s="706"/>
      <c r="AG53" s="310"/>
      <c r="AH53" s="280"/>
      <c r="AI53" s="311"/>
      <c r="AJ53" s="217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</row>
    <row r="54" spans="1:93" s="1" customFormat="1" ht="18" hidden="1" customHeight="1">
      <c r="A54" s="732"/>
      <c r="B54" s="706"/>
      <c r="C54" s="283"/>
      <c r="D54" s="69"/>
      <c r="E54" s="309"/>
      <c r="F54" s="217"/>
      <c r="G54" s="729"/>
      <c r="H54" s="429"/>
      <c r="I54" s="419"/>
      <c r="J54" s="425"/>
      <c r="K54" s="49"/>
      <c r="L54" s="729"/>
      <c r="M54" s="429"/>
      <c r="N54" s="419"/>
      <c r="O54" s="425"/>
      <c r="P54" s="49"/>
      <c r="Q54" s="729"/>
      <c r="R54" s="429"/>
      <c r="S54" s="419"/>
      <c r="T54" s="425"/>
      <c r="U54" s="49"/>
      <c r="V54" s="729"/>
      <c r="W54" s="429"/>
      <c r="X54" s="419"/>
      <c r="Y54" s="425"/>
      <c r="Z54" s="49"/>
      <c r="AA54" s="729"/>
      <c r="AB54" s="429"/>
      <c r="AC54" s="419"/>
      <c r="AD54" s="425"/>
      <c r="AE54" s="49"/>
      <c r="AF54" s="706"/>
      <c r="AG54" s="310"/>
      <c r="AH54" s="280"/>
      <c r="AI54" s="311"/>
      <c r="AJ54" s="217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</row>
    <row r="55" spans="1:93" s="1" customFormat="1" ht="18" hidden="1" customHeight="1">
      <c r="A55" s="732"/>
      <c r="B55" s="706"/>
      <c r="C55" s="283"/>
      <c r="D55" s="69"/>
      <c r="E55" s="309"/>
      <c r="F55" s="217"/>
      <c r="G55" s="729"/>
      <c r="H55" s="429"/>
      <c r="I55" s="419"/>
      <c r="J55" s="425"/>
      <c r="K55" s="49"/>
      <c r="L55" s="729"/>
      <c r="M55" s="429"/>
      <c r="N55" s="419"/>
      <c r="O55" s="425"/>
      <c r="P55" s="49"/>
      <c r="Q55" s="729"/>
      <c r="R55" s="429"/>
      <c r="S55" s="419"/>
      <c r="T55" s="425"/>
      <c r="U55" s="49"/>
      <c r="V55" s="729"/>
      <c r="W55" s="429"/>
      <c r="X55" s="419"/>
      <c r="Y55" s="425"/>
      <c r="Z55" s="49"/>
      <c r="AA55" s="729"/>
      <c r="AB55" s="429"/>
      <c r="AC55" s="419"/>
      <c r="AD55" s="425"/>
      <c r="AE55" s="49"/>
      <c r="AF55" s="706"/>
      <c r="AG55" s="310"/>
      <c r="AH55" s="280"/>
      <c r="AI55" s="311"/>
      <c r="AJ55" s="217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</row>
    <row r="56" spans="1:93" s="1" customFormat="1" ht="18" hidden="1" customHeight="1">
      <c r="A56" s="732"/>
      <c r="B56" s="706"/>
      <c r="C56" s="283"/>
      <c r="D56" s="69"/>
      <c r="E56" s="309"/>
      <c r="F56" s="217"/>
      <c r="G56" s="729"/>
      <c r="H56" s="429"/>
      <c r="I56" s="419"/>
      <c r="J56" s="425"/>
      <c r="K56" s="49"/>
      <c r="L56" s="729"/>
      <c r="M56" s="429"/>
      <c r="N56" s="419"/>
      <c r="O56" s="425"/>
      <c r="P56" s="49"/>
      <c r="Q56" s="729"/>
      <c r="R56" s="429"/>
      <c r="S56" s="419"/>
      <c r="T56" s="425"/>
      <c r="U56" s="49"/>
      <c r="V56" s="729"/>
      <c r="W56" s="429"/>
      <c r="X56" s="419"/>
      <c r="Y56" s="425"/>
      <c r="Z56" s="49"/>
      <c r="AA56" s="729"/>
      <c r="AB56" s="429"/>
      <c r="AC56" s="419"/>
      <c r="AD56" s="425"/>
      <c r="AE56" s="49"/>
      <c r="AF56" s="706"/>
      <c r="AG56" s="310"/>
      <c r="AH56" s="280"/>
      <c r="AI56" s="311"/>
      <c r="AJ56" s="217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</row>
    <row r="57" spans="1:93" s="1" customFormat="1" ht="18" hidden="1" customHeight="1">
      <c r="A57" s="732"/>
      <c r="B57" s="706"/>
      <c r="C57" s="283"/>
      <c r="D57" s="69"/>
      <c r="E57" s="309"/>
      <c r="F57" s="217"/>
      <c r="G57" s="729"/>
      <c r="H57" s="414"/>
      <c r="I57" s="415"/>
      <c r="J57" s="438"/>
      <c r="K57" s="52"/>
      <c r="L57" s="729"/>
      <c r="M57" s="414"/>
      <c r="N57" s="415"/>
      <c r="O57" s="438"/>
      <c r="P57" s="52"/>
      <c r="Q57" s="729"/>
      <c r="R57" s="414"/>
      <c r="S57" s="415"/>
      <c r="T57" s="438"/>
      <c r="U57" s="52"/>
      <c r="V57" s="729"/>
      <c r="W57" s="414"/>
      <c r="X57" s="415"/>
      <c r="Y57" s="438"/>
      <c r="Z57" s="52"/>
      <c r="AA57" s="729"/>
      <c r="AB57" s="414"/>
      <c r="AC57" s="415"/>
      <c r="AD57" s="438"/>
      <c r="AE57" s="52"/>
      <c r="AF57" s="706"/>
      <c r="AG57" s="310"/>
      <c r="AH57" s="280"/>
      <c r="AI57" s="311"/>
      <c r="AJ57" s="21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</row>
    <row r="58" spans="1:93" s="1" customFormat="1" ht="18" hidden="1" customHeight="1">
      <c r="A58" s="732"/>
      <c r="B58" s="706"/>
      <c r="C58" s="283"/>
      <c r="D58" s="69"/>
      <c r="E58" s="309"/>
      <c r="F58" s="217"/>
      <c r="G58" s="729"/>
      <c r="H58" s="418"/>
      <c r="I58" s="419"/>
      <c r="J58" s="425"/>
      <c r="K58" s="49"/>
      <c r="L58" s="729"/>
      <c r="M58" s="418"/>
      <c r="N58" s="419"/>
      <c r="O58" s="425"/>
      <c r="P58" s="49"/>
      <c r="Q58" s="729"/>
      <c r="R58" s="418"/>
      <c r="S58" s="419"/>
      <c r="T58" s="425"/>
      <c r="U58" s="49"/>
      <c r="V58" s="729"/>
      <c r="W58" s="418"/>
      <c r="X58" s="419"/>
      <c r="Y58" s="425"/>
      <c r="Z58" s="49"/>
      <c r="AA58" s="729"/>
      <c r="AB58" s="418"/>
      <c r="AC58" s="419"/>
      <c r="AD58" s="425"/>
      <c r="AE58" s="49"/>
      <c r="AF58" s="706"/>
      <c r="AG58" s="310"/>
      <c r="AH58" s="280"/>
      <c r="AI58" s="311"/>
      <c r="AJ58" s="217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</row>
    <row r="59" spans="1:93" s="1" customFormat="1" ht="18" hidden="1" customHeight="1">
      <c r="A59" s="732"/>
      <c r="B59" s="706"/>
      <c r="C59" s="283"/>
      <c r="D59" s="69"/>
      <c r="E59" s="309"/>
      <c r="F59" s="217"/>
      <c r="G59" s="729"/>
      <c r="H59" s="418"/>
      <c r="I59" s="419"/>
      <c r="J59" s="425"/>
      <c r="K59" s="49"/>
      <c r="L59" s="729"/>
      <c r="M59" s="418"/>
      <c r="N59" s="419"/>
      <c r="O59" s="425"/>
      <c r="P59" s="49"/>
      <c r="Q59" s="729"/>
      <c r="R59" s="418"/>
      <c r="S59" s="419"/>
      <c r="T59" s="425"/>
      <c r="U59" s="49"/>
      <c r="V59" s="729"/>
      <c r="W59" s="418"/>
      <c r="X59" s="419"/>
      <c r="Y59" s="425"/>
      <c r="Z59" s="49"/>
      <c r="AA59" s="729"/>
      <c r="AB59" s="418"/>
      <c r="AC59" s="419"/>
      <c r="AD59" s="425"/>
      <c r="AE59" s="49"/>
      <c r="AF59" s="706"/>
      <c r="AG59" s="310"/>
      <c r="AH59" s="280"/>
      <c r="AI59" s="311"/>
      <c r="AJ59" s="217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</row>
    <row r="60" spans="1:93" s="1" customFormat="1" ht="18" hidden="1" customHeight="1">
      <c r="A60" s="732"/>
      <c r="B60" s="706"/>
      <c r="C60" s="283"/>
      <c r="D60" s="69"/>
      <c r="E60" s="309"/>
      <c r="F60" s="217"/>
      <c r="G60" s="729"/>
      <c r="H60" s="418"/>
      <c r="I60" s="419"/>
      <c r="J60" s="425"/>
      <c r="K60" s="49"/>
      <c r="L60" s="729"/>
      <c r="M60" s="418"/>
      <c r="N60" s="419"/>
      <c r="O60" s="425"/>
      <c r="P60" s="49"/>
      <c r="Q60" s="729"/>
      <c r="R60" s="418"/>
      <c r="S60" s="419"/>
      <c r="T60" s="425"/>
      <c r="U60" s="49"/>
      <c r="V60" s="729"/>
      <c r="W60" s="418"/>
      <c r="X60" s="419"/>
      <c r="Y60" s="425"/>
      <c r="Z60" s="49"/>
      <c r="AA60" s="729"/>
      <c r="AB60" s="418"/>
      <c r="AC60" s="419"/>
      <c r="AD60" s="425"/>
      <c r="AE60" s="49"/>
      <c r="AF60" s="706"/>
      <c r="AG60" s="310"/>
      <c r="AH60" s="280"/>
      <c r="AI60" s="311"/>
      <c r="AJ60" s="217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</row>
    <row r="61" spans="1:93" s="1" customFormat="1" ht="18" hidden="1" customHeight="1">
      <c r="A61" s="732"/>
      <c r="B61" s="706"/>
      <c r="C61" s="283"/>
      <c r="D61" s="69"/>
      <c r="E61" s="309"/>
      <c r="F61" s="217"/>
      <c r="G61" s="729"/>
      <c r="H61" s="418"/>
      <c r="I61" s="419"/>
      <c r="J61" s="425"/>
      <c r="K61" s="49"/>
      <c r="L61" s="729"/>
      <c r="M61" s="418"/>
      <c r="N61" s="419"/>
      <c r="O61" s="425"/>
      <c r="P61" s="49"/>
      <c r="Q61" s="729"/>
      <c r="R61" s="418"/>
      <c r="S61" s="419"/>
      <c r="T61" s="425"/>
      <c r="U61" s="49"/>
      <c r="V61" s="729"/>
      <c r="W61" s="418"/>
      <c r="X61" s="419"/>
      <c r="Y61" s="425"/>
      <c r="Z61" s="49"/>
      <c r="AA61" s="729"/>
      <c r="AB61" s="418"/>
      <c r="AC61" s="419"/>
      <c r="AD61" s="425"/>
      <c r="AE61" s="49"/>
      <c r="AF61" s="706"/>
      <c r="AG61" s="310"/>
      <c r="AH61" s="280"/>
      <c r="AI61" s="311"/>
      <c r="AJ61" s="217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</row>
    <row r="62" spans="1:93" s="1" customFormat="1" ht="18" hidden="1" customHeight="1">
      <c r="A62" s="732"/>
      <c r="B62" s="706"/>
      <c r="C62" s="283"/>
      <c r="D62" s="69"/>
      <c r="E62" s="309"/>
      <c r="F62" s="217"/>
      <c r="G62" s="729"/>
      <c r="H62" s="418"/>
      <c r="I62" s="419"/>
      <c r="J62" s="425"/>
      <c r="K62" s="49"/>
      <c r="L62" s="729"/>
      <c r="M62" s="418"/>
      <c r="N62" s="419"/>
      <c r="O62" s="425"/>
      <c r="P62" s="49"/>
      <c r="Q62" s="729"/>
      <c r="R62" s="418"/>
      <c r="S62" s="419"/>
      <c r="T62" s="425"/>
      <c r="U62" s="49"/>
      <c r="V62" s="729"/>
      <c r="W62" s="418"/>
      <c r="X62" s="419"/>
      <c r="Y62" s="425"/>
      <c r="Z62" s="49"/>
      <c r="AA62" s="729"/>
      <c r="AB62" s="418"/>
      <c r="AC62" s="419"/>
      <c r="AD62" s="425"/>
      <c r="AE62" s="49"/>
      <c r="AF62" s="706"/>
      <c r="AG62" s="310"/>
      <c r="AH62" s="280"/>
      <c r="AI62" s="311"/>
      <c r="AJ62" s="217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</row>
    <row r="63" spans="1:93" s="1" customFormat="1" ht="18" hidden="1" customHeight="1">
      <c r="A63" s="733"/>
      <c r="B63" s="707"/>
      <c r="C63" s="284"/>
      <c r="D63" s="71"/>
      <c r="E63" s="312"/>
      <c r="F63" s="218"/>
      <c r="G63" s="730"/>
      <c r="H63" s="418"/>
      <c r="I63" s="419"/>
      <c r="J63" s="425"/>
      <c r="K63" s="52"/>
      <c r="L63" s="730"/>
      <c r="M63" s="418"/>
      <c r="N63" s="419"/>
      <c r="O63" s="425"/>
      <c r="P63" s="52"/>
      <c r="Q63" s="730"/>
      <c r="R63" s="418"/>
      <c r="S63" s="419"/>
      <c r="T63" s="425"/>
      <c r="U63" s="52"/>
      <c r="V63" s="730"/>
      <c r="W63" s="418"/>
      <c r="X63" s="419"/>
      <c r="Y63" s="425"/>
      <c r="Z63" s="52"/>
      <c r="AA63" s="730"/>
      <c r="AB63" s="418"/>
      <c r="AC63" s="419"/>
      <c r="AD63" s="425"/>
      <c r="AE63" s="52"/>
      <c r="AF63" s="707"/>
      <c r="AG63" s="313"/>
      <c r="AH63" s="285"/>
      <c r="AI63" s="314"/>
      <c r="AJ63" s="218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</row>
    <row r="64" spans="1:93" s="1" customFormat="1" ht="18" hidden="1" customHeight="1">
      <c r="A64" s="731" t="s">
        <v>94</v>
      </c>
      <c r="B64" s="705"/>
      <c r="C64" s="281"/>
      <c r="D64" s="282"/>
      <c r="E64" s="305"/>
      <c r="F64" s="306"/>
      <c r="G64" s="702"/>
      <c r="H64" s="418"/>
      <c r="I64" s="418"/>
      <c r="J64" s="425"/>
      <c r="K64" s="45"/>
      <c r="L64" s="702"/>
      <c r="M64" s="418"/>
      <c r="N64" s="418"/>
      <c r="O64" s="425"/>
      <c r="P64" s="45"/>
      <c r="Q64" s="702"/>
      <c r="R64" s="418"/>
      <c r="S64" s="418"/>
      <c r="T64" s="425"/>
      <c r="U64" s="45"/>
      <c r="V64" s="702"/>
      <c r="W64" s="418"/>
      <c r="X64" s="418"/>
      <c r="Y64" s="425"/>
      <c r="Z64" s="45"/>
      <c r="AA64" s="702"/>
      <c r="AB64" s="418"/>
      <c r="AC64" s="418"/>
      <c r="AD64" s="425"/>
      <c r="AE64" s="45"/>
      <c r="AF64" s="705"/>
      <c r="AG64" s="307"/>
      <c r="AH64" s="279"/>
      <c r="AI64" s="308"/>
      <c r="AJ64" s="30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</row>
    <row r="65" spans="1:93" s="1" customFormat="1" ht="18" hidden="1" customHeight="1">
      <c r="A65" s="732"/>
      <c r="B65" s="706"/>
      <c r="C65" s="283"/>
      <c r="D65" s="69"/>
      <c r="E65" s="309"/>
      <c r="F65" s="217"/>
      <c r="G65" s="703"/>
      <c r="H65" s="418"/>
      <c r="I65" s="418"/>
      <c r="J65" s="425"/>
      <c r="K65" s="49"/>
      <c r="L65" s="703"/>
      <c r="M65" s="418"/>
      <c r="N65" s="418"/>
      <c r="O65" s="425"/>
      <c r="P65" s="49"/>
      <c r="Q65" s="703"/>
      <c r="R65" s="418"/>
      <c r="S65" s="418"/>
      <c r="T65" s="425"/>
      <c r="U65" s="49"/>
      <c r="V65" s="703"/>
      <c r="W65" s="418"/>
      <c r="X65" s="418"/>
      <c r="Y65" s="425"/>
      <c r="Z65" s="49"/>
      <c r="AA65" s="703"/>
      <c r="AB65" s="418"/>
      <c r="AC65" s="418"/>
      <c r="AD65" s="425"/>
      <c r="AE65" s="49"/>
      <c r="AF65" s="706"/>
      <c r="AG65" s="310"/>
      <c r="AH65" s="280"/>
      <c r="AI65" s="311"/>
      <c r="AJ65" s="217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</row>
    <row r="66" spans="1:93" s="1" customFormat="1" ht="18" hidden="1" customHeight="1">
      <c r="A66" s="732"/>
      <c r="B66" s="706"/>
      <c r="C66" s="283"/>
      <c r="D66" s="69"/>
      <c r="E66" s="309"/>
      <c r="F66" s="217"/>
      <c r="G66" s="703"/>
      <c r="H66" s="418"/>
      <c r="I66" s="418"/>
      <c r="J66" s="425"/>
      <c r="K66" s="49"/>
      <c r="L66" s="703"/>
      <c r="M66" s="418"/>
      <c r="N66" s="418"/>
      <c r="O66" s="425"/>
      <c r="P66" s="49"/>
      <c r="Q66" s="703"/>
      <c r="R66" s="418"/>
      <c r="S66" s="418"/>
      <c r="T66" s="425"/>
      <c r="U66" s="49"/>
      <c r="V66" s="703"/>
      <c r="W66" s="418"/>
      <c r="X66" s="418"/>
      <c r="Y66" s="425"/>
      <c r="Z66" s="49"/>
      <c r="AA66" s="703"/>
      <c r="AB66" s="418"/>
      <c r="AC66" s="418"/>
      <c r="AD66" s="425"/>
      <c r="AE66" s="49"/>
      <c r="AF66" s="706"/>
      <c r="AG66" s="310"/>
      <c r="AH66" s="280"/>
      <c r="AI66" s="311"/>
      <c r="AJ66" s="217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</row>
    <row r="67" spans="1:93" s="1" customFormat="1" ht="18" hidden="1" customHeight="1">
      <c r="A67" s="732"/>
      <c r="B67" s="706"/>
      <c r="C67" s="283"/>
      <c r="D67" s="69"/>
      <c r="E67" s="309"/>
      <c r="F67" s="217"/>
      <c r="G67" s="703"/>
      <c r="H67" s="418"/>
      <c r="I67" s="418"/>
      <c r="J67" s="425"/>
      <c r="K67" s="49"/>
      <c r="L67" s="703"/>
      <c r="M67" s="418"/>
      <c r="N67" s="418"/>
      <c r="O67" s="425"/>
      <c r="P67" s="49"/>
      <c r="Q67" s="703"/>
      <c r="R67" s="418"/>
      <c r="S67" s="418"/>
      <c r="T67" s="425"/>
      <c r="U67" s="49"/>
      <c r="V67" s="703"/>
      <c r="W67" s="418"/>
      <c r="X67" s="418"/>
      <c r="Y67" s="425"/>
      <c r="Z67" s="49"/>
      <c r="AA67" s="703"/>
      <c r="AB67" s="418"/>
      <c r="AC67" s="418"/>
      <c r="AD67" s="425"/>
      <c r="AE67" s="49"/>
      <c r="AF67" s="706"/>
      <c r="AG67" s="310"/>
      <c r="AH67" s="280"/>
      <c r="AI67" s="311"/>
      <c r="AJ67" s="21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</row>
    <row r="68" spans="1:93" s="1" customFormat="1" ht="18" hidden="1" customHeight="1">
      <c r="A68" s="732"/>
      <c r="B68" s="706"/>
      <c r="C68" s="283"/>
      <c r="D68" s="69"/>
      <c r="E68" s="309"/>
      <c r="F68" s="217"/>
      <c r="G68" s="703"/>
      <c r="H68" s="418"/>
      <c r="I68" s="418"/>
      <c r="J68" s="425"/>
      <c r="K68" s="49"/>
      <c r="L68" s="703"/>
      <c r="M68" s="418"/>
      <c r="N68" s="418"/>
      <c r="O68" s="425"/>
      <c r="P68" s="49"/>
      <c r="Q68" s="703"/>
      <c r="R68" s="418"/>
      <c r="S68" s="418"/>
      <c r="T68" s="425"/>
      <c r="U68" s="49"/>
      <c r="V68" s="703"/>
      <c r="W68" s="418"/>
      <c r="X68" s="418"/>
      <c r="Y68" s="425"/>
      <c r="Z68" s="49"/>
      <c r="AA68" s="703"/>
      <c r="AB68" s="418"/>
      <c r="AC68" s="418"/>
      <c r="AD68" s="425"/>
      <c r="AE68" s="49"/>
      <c r="AF68" s="706"/>
      <c r="AG68" s="310"/>
      <c r="AH68" s="280"/>
      <c r="AI68" s="311"/>
      <c r="AJ68" s="217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</row>
    <row r="69" spans="1:93" s="1" customFormat="1" ht="18" hidden="1" customHeight="1">
      <c r="A69" s="732"/>
      <c r="B69" s="706"/>
      <c r="C69" s="283"/>
      <c r="D69" s="69"/>
      <c r="E69" s="309"/>
      <c r="F69" s="217"/>
      <c r="G69" s="703"/>
      <c r="H69" s="418"/>
      <c r="I69" s="418"/>
      <c r="J69" s="425"/>
      <c r="K69" s="49"/>
      <c r="L69" s="703"/>
      <c r="M69" s="418"/>
      <c r="N69" s="418"/>
      <c r="O69" s="425"/>
      <c r="P69" s="49"/>
      <c r="Q69" s="703"/>
      <c r="R69" s="418"/>
      <c r="S69" s="418"/>
      <c r="T69" s="425"/>
      <c r="U69" s="49"/>
      <c r="V69" s="703"/>
      <c r="W69" s="418"/>
      <c r="X69" s="418"/>
      <c r="Y69" s="425"/>
      <c r="Z69" s="49"/>
      <c r="AA69" s="703"/>
      <c r="AB69" s="418"/>
      <c r="AC69" s="418"/>
      <c r="AD69" s="425"/>
      <c r="AE69" s="49"/>
      <c r="AF69" s="706"/>
      <c r="AG69" s="310"/>
      <c r="AH69" s="280"/>
      <c r="AI69" s="311"/>
      <c r="AJ69" s="217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</row>
    <row r="70" spans="1:93" s="1" customFormat="1" ht="18" hidden="1" customHeight="1">
      <c r="A70" s="732"/>
      <c r="B70" s="706"/>
      <c r="C70" s="283"/>
      <c r="D70" s="69"/>
      <c r="E70" s="309"/>
      <c r="F70" s="217"/>
      <c r="G70" s="703"/>
      <c r="H70" s="418"/>
      <c r="I70" s="418"/>
      <c r="J70" s="425"/>
      <c r="K70" s="49"/>
      <c r="L70" s="703"/>
      <c r="M70" s="418"/>
      <c r="N70" s="418"/>
      <c r="O70" s="425"/>
      <c r="P70" s="49"/>
      <c r="Q70" s="703"/>
      <c r="R70" s="418"/>
      <c r="S70" s="418"/>
      <c r="T70" s="425"/>
      <c r="U70" s="49"/>
      <c r="V70" s="703"/>
      <c r="W70" s="418"/>
      <c r="X70" s="418"/>
      <c r="Y70" s="425"/>
      <c r="Z70" s="49"/>
      <c r="AA70" s="703"/>
      <c r="AB70" s="418"/>
      <c r="AC70" s="418"/>
      <c r="AD70" s="425"/>
      <c r="AE70" s="49"/>
      <c r="AF70" s="706"/>
      <c r="AG70" s="310"/>
      <c r="AH70" s="280"/>
      <c r="AI70" s="311"/>
      <c r="AJ70" s="217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</row>
    <row r="71" spans="1:93" s="1" customFormat="1" ht="18" hidden="1" customHeight="1">
      <c r="A71" s="732"/>
      <c r="B71" s="706"/>
      <c r="C71" s="283"/>
      <c r="D71" s="69"/>
      <c r="E71" s="309"/>
      <c r="F71" s="217"/>
      <c r="G71" s="703"/>
      <c r="H71" s="418"/>
      <c r="I71" s="418"/>
      <c r="J71" s="425"/>
      <c r="K71" s="49"/>
      <c r="L71" s="703"/>
      <c r="M71" s="418"/>
      <c r="N71" s="418"/>
      <c r="O71" s="425"/>
      <c r="P71" s="49"/>
      <c r="Q71" s="703"/>
      <c r="R71" s="418"/>
      <c r="S71" s="418"/>
      <c r="T71" s="425"/>
      <c r="U71" s="49"/>
      <c r="V71" s="703"/>
      <c r="W71" s="418"/>
      <c r="X71" s="418"/>
      <c r="Y71" s="425"/>
      <c r="Z71" s="49"/>
      <c r="AA71" s="703"/>
      <c r="AB71" s="418"/>
      <c r="AC71" s="418"/>
      <c r="AD71" s="425"/>
      <c r="AE71" s="49"/>
      <c r="AF71" s="706"/>
      <c r="AG71" s="310"/>
      <c r="AH71" s="280"/>
      <c r="AI71" s="311"/>
      <c r="AJ71" s="217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</row>
    <row r="72" spans="1:93" s="1" customFormat="1" ht="18" hidden="1" customHeight="1">
      <c r="A72" s="732"/>
      <c r="B72" s="706"/>
      <c r="C72" s="283"/>
      <c r="D72" s="69"/>
      <c r="E72" s="309"/>
      <c r="F72" s="217"/>
      <c r="G72" s="703"/>
      <c r="H72" s="418"/>
      <c r="I72" s="418"/>
      <c r="J72" s="425"/>
      <c r="K72" s="49"/>
      <c r="L72" s="703"/>
      <c r="M72" s="418"/>
      <c r="N72" s="418"/>
      <c r="O72" s="425"/>
      <c r="P72" s="49"/>
      <c r="Q72" s="703"/>
      <c r="R72" s="418"/>
      <c r="S72" s="418"/>
      <c r="T72" s="425"/>
      <c r="U72" s="49"/>
      <c r="V72" s="703"/>
      <c r="W72" s="418"/>
      <c r="X72" s="418"/>
      <c r="Y72" s="425"/>
      <c r="Z72" s="49"/>
      <c r="AA72" s="703"/>
      <c r="AB72" s="418"/>
      <c r="AC72" s="418"/>
      <c r="AD72" s="425"/>
      <c r="AE72" s="49"/>
      <c r="AF72" s="706"/>
      <c r="AG72" s="310"/>
      <c r="AH72" s="280"/>
      <c r="AI72" s="311"/>
      <c r="AJ72" s="217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</row>
    <row r="73" spans="1:93" s="1" customFormat="1" ht="18" hidden="1" customHeight="1">
      <c r="A73" s="732"/>
      <c r="B73" s="706"/>
      <c r="C73" s="283"/>
      <c r="D73" s="69"/>
      <c r="E73" s="309"/>
      <c r="F73" s="217"/>
      <c r="G73" s="703"/>
      <c r="H73" s="418"/>
      <c r="I73" s="418"/>
      <c r="J73" s="425"/>
      <c r="K73" s="49"/>
      <c r="L73" s="703"/>
      <c r="M73" s="418"/>
      <c r="N73" s="418"/>
      <c r="O73" s="425"/>
      <c r="P73" s="49"/>
      <c r="Q73" s="703"/>
      <c r="R73" s="418"/>
      <c r="S73" s="418"/>
      <c r="T73" s="425"/>
      <c r="U73" s="49"/>
      <c r="V73" s="703"/>
      <c r="W73" s="418"/>
      <c r="X73" s="418"/>
      <c r="Y73" s="425"/>
      <c r="Z73" s="49"/>
      <c r="AA73" s="703"/>
      <c r="AB73" s="418"/>
      <c r="AC73" s="418"/>
      <c r="AD73" s="425"/>
      <c r="AE73" s="49"/>
      <c r="AF73" s="706"/>
      <c r="AG73" s="310"/>
      <c r="AH73" s="280"/>
      <c r="AI73" s="311"/>
      <c r="AJ73" s="217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</row>
    <row r="74" spans="1:93" s="1" customFormat="1" ht="18" hidden="1" customHeight="1">
      <c r="A74" s="732"/>
      <c r="B74" s="706"/>
      <c r="C74" s="283"/>
      <c r="D74" s="69"/>
      <c r="E74" s="309"/>
      <c r="F74" s="217"/>
      <c r="G74" s="703"/>
      <c r="H74" s="418"/>
      <c r="I74" s="418"/>
      <c r="J74" s="425"/>
      <c r="K74" s="49"/>
      <c r="L74" s="703"/>
      <c r="M74" s="418"/>
      <c r="N74" s="418"/>
      <c r="O74" s="425"/>
      <c r="P74" s="49"/>
      <c r="Q74" s="703"/>
      <c r="R74" s="418"/>
      <c r="S74" s="418"/>
      <c r="T74" s="425"/>
      <c r="U74" s="49"/>
      <c r="V74" s="703"/>
      <c r="W74" s="418"/>
      <c r="X74" s="418"/>
      <c r="Y74" s="425"/>
      <c r="Z74" s="49"/>
      <c r="AA74" s="703"/>
      <c r="AB74" s="418"/>
      <c r="AC74" s="418"/>
      <c r="AD74" s="425"/>
      <c r="AE74" s="49"/>
      <c r="AF74" s="706"/>
      <c r="AG74" s="310"/>
      <c r="AH74" s="280"/>
      <c r="AI74" s="311"/>
      <c r="AJ74" s="217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</row>
    <row r="75" spans="1:93" s="1" customFormat="1" ht="18" hidden="1" customHeight="1">
      <c r="A75" s="732"/>
      <c r="B75" s="706"/>
      <c r="C75" s="283"/>
      <c r="D75" s="69"/>
      <c r="E75" s="309"/>
      <c r="F75" s="217"/>
      <c r="G75" s="703"/>
      <c r="H75" s="418"/>
      <c r="I75" s="418"/>
      <c r="J75" s="425"/>
      <c r="K75" s="49"/>
      <c r="L75" s="703"/>
      <c r="M75" s="418"/>
      <c r="N75" s="418"/>
      <c r="O75" s="425"/>
      <c r="P75" s="49"/>
      <c r="Q75" s="703"/>
      <c r="R75" s="418"/>
      <c r="S75" s="418"/>
      <c r="T75" s="425"/>
      <c r="U75" s="49"/>
      <c r="V75" s="703"/>
      <c r="W75" s="418"/>
      <c r="X75" s="418"/>
      <c r="Y75" s="425"/>
      <c r="Z75" s="49"/>
      <c r="AA75" s="703"/>
      <c r="AB75" s="418"/>
      <c r="AC75" s="418"/>
      <c r="AD75" s="425"/>
      <c r="AE75" s="49"/>
      <c r="AF75" s="706"/>
      <c r="AG75" s="310"/>
      <c r="AH75" s="280"/>
      <c r="AI75" s="311"/>
      <c r="AJ75" s="217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</row>
    <row r="76" spans="1:93" s="1" customFormat="1" ht="18" hidden="1" customHeight="1">
      <c r="A76" s="732"/>
      <c r="B76" s="706"/>
      <c r="C76" s="283"/>
      <c r="D76" s="69"/>
      <c r="E76" s="309"/>
      <c r="F76" s="217"/>
      <c r="G76" s="703"/>
      <c r="H76" s="418"/>
      <c r="I76" s="418"/>
      <c r="J76" s="425"/>
      <c r="K76" s="49"/>
      <c r="L76" s="703"/>
      <c r="M76" s="418"/>
      <c r="N76" s="418"/>
      <c r="O76" s="425"/>
      <c r="P76" s="49"/>
      <c r="Q76" s="703"/>
      <c r="R76" s="418"/>
      <c r="S76" s="418"/>
      <c r="T76" s="425"/>
      <c r="U76" s="49"/>
      <c r="V76" s="703"/>
      <c r="W76" s="418"/>
      <c r="X76" s="418"/>
      <c r="Y76" s="425"/>
      <c r="Z76" s="49"/>
      <c r="AA76" s="703"/>
      <c r="AB76" s="418"/>
      <c r="AC76" s="418"/>
      <c r="AD76" s="425"/>
      <c r="AE76" s="49"/>
      <c r="AF76" s="706"/>
      <c r="AG76" s="310"/>
      <c r="AH76" s="280"/>
      <c r="AI76" s="311"/>
      <c r="AJ76" s="217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</row>
    <row r="77" spans="1:93" s="1" customFormat="1" ht="18" hidden="1" customHeight="1">
      <c r="A77" s="732"/>
      <c r="B77" s="706"/>
      <c r="C77" s="283"/>
      <c r="D77" s="69"/>
      <c r="E77" s="309"/>
      <c r="F77" s="217"/>
      <c r="G77" s="703"/>
      <c r="H77" s="418"/>
      <c r="I77" s="418"/>
      <c r="J77" s="425"/>
      <c r="K77" s="49"/>
      <c r="L77" s="703"/>
      <c r="M77" s="418"/>
      <c r="N77" s="418"/>
      <c r="O77" s="425"/>
      <c r="P77" s="49"/>
      <c r="Q77" s="703"/>
      <c r="R77" s="418"/>
      <c r="S77" s="418"/>
      <c r="T77" s="425"/>
      <c r="U77" s="49"/>
      <c r="V77" s="703"/>
      <c r="W77" s="418"/>
      <c r="X77" s="418"/>
      <c r="Y77" s="425"/>
      <c r="Z77" s="49"/>
      <c r="AA77" s="703"/>
      <c r="AB77" s="418"/>
      <c r="AC77" s="418"/>
      <c r="AD77" s="425"/>
      <c r="AE77" s="49"/>
      <c r="AF77" s="706"/>
      <c r="AG77" s="310"/>
      <c r="AH77" s="280"/>
      <c r="AI77" s="311"/>
      <c r="AJ77" s="21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</row>
    <row r="78" spans="1:93" s="1" customFormat="1" ht="18" hidden="1" customHeight="1">
      <c r="A78" s="733"/>
      <c r="B78" s="707"/>
      <c r="C78" s="284"/>
      <c r="D78" s="71"/>
      <c r="E78" s="312"/>
      <c r="F78" s="218"/>
      <c r="G78" s="704"/>
      <c r="H78" s="418"/>
      <c r="I78" s="418"/>
      <c r="J78" s="425"/>
      <c r="K78" s="52"/>
      <c r="L78" s="704"/>
      <c r="M78" s="418"/>
      <c r="N78" s="418"/>
      <c r="O78" s="425"/>
      <c r="P78" s="52"/>
      <c r="Q78" s="704"/>
      <c r="R78" s="418"/>
      <c r="S78" s="418"/>
      <c r="T78" s="425"/>
      <c r="U78" s="52"/>
      <c r="V78" s="704"/>
      <c r="W78" s="418"/>
      <c r="X78" s="418"/>
      <c r="Y78" s="425"/>
      <c r="Z78" s="52"/>
      <c r="AA78" s="704"/>
      <c r="AB78" s="418"/>
      <c r="AC78" s="418"/>
      <c r="AD78" s="425"/>
      <c r="AE78" s="52"/>
      <c r="AF78" s="707"/>
      <c r="AG78" s="313"/>
      <c r="AH78" s="285"/>
      <c r="AI78" s="314"/>
      <c r="AJ78" s="21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</row>
    <row r="79" spans="1:93" s="1" customFormat="1" ht="18" hidden="1" customHeight="1">
      <c r="A79" s="731" t="s">
        <v>95</v>
      </c>
      <c r="B79" s="705"/>
      <c r="C79" s="281"/>
      <c r="D79" s="282"/>
      <c r="E79" s="305"/>
      <c r="F79" s="306"/>
      <c r="G79" s="702"/>
      <c r="H79" s="418"/>
      <c r="I79" s="418"/>
      <c r="J79" s="425"/>
      <c r="K79" s="45"/>
      <c r="L79" s="702"/>
      <c r="M79" s="418"/>
      <c r="N79" s="418"/>
      <c r="O79" s="425"/>
      <c r="P79" s="45"/>
      <c r="Q79" s="702"/>
      <c r="R79" s="418"/>
      <c r="S79" s="418"/>
      <c r="T79" s="425"/>
      <c r="U79" s="45"/>
      <c r="V79" s="702"/>
      <c r="W79" s="418"/>
      <c r="X79" s="418"/>
      <c r="Y79" s="425"/>
      <c r="Z79" s="45"/>
      <c r="AA79" s="702"/>
      <c r="AB79" s="418"/>
      <c r="AC79" s="418"/>
      <c r="AD79" s="425"/>
      <c r="AE79" s="45"/>
      <c r="AF79" s="705"/>
      <c r="AG79" s="307"/>
      <c r="AH79" s="279"/>
      <c r="AI79" s="308"/>
      <c r="AJ79" s="306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</row>
    <row r="80" spans="1:93" s="1" customFormat="1" ht="18" hidden="1" customHeight="1">
      <c r="A80" s="732"/>
      <c r="B80" s="706"/>
      <c r="C80" s="283"/>
      <c r="D80" s="69"/>
      <c r="E80" s="309"/>
      <c r="F80" s="217"/>
      <c r="G80" s="703"/>
      <c r="H80" s="418"/>
      <c r="I80" s="418"/>
      <c r="J80" s="425"/>
      <c r="K80" s="49"/>
      <c r="L80" s="703"/>
      <c r="M80" s="418"/>
      <c r="N80" s="418"/>
      <c r="O80" s="425"/>
      <c r="P80" s="49"/>
      <c r="Q80" s="703"/>
      <c r="R80" s="418"/>
      <c r="S80" s="418"/>
      <c r="T80" s="425"/>
      <c r="U80" s="49"/>
      <c r="V80" s="703"/>
      <c r="W80" s="418"/>
      <c r="X80" s="418"/>
      <c r="Y80" s="425"/>
      <c r="Z80" s="49"/>
      <c r="AA80" s="703"/>
      <c r="AB80" s="418"/>
      <c r="AC80" s="418"/>
      <c r="AD80" s="425"/>
      <c r="AE80" s="49"/>
      <c r="AF80" s="706"/>
      <c r="AG80" s="310"/>
      <c r="AH80" s="280"/>
      <c r="AI80" s="311"/>
      <c r="AJ80" s="217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</row>
    <row r="81" spans="1:93" s="1" customFormat="1" ht="18" hidden="1" customHeight="1">
      <c r="A81" s="732"/>
      <c r="B81" s="706"/>
      <c r="C81" s="283"/>
      <c r="D81" s="69"/>
      <c r="E81" s="309"/>
      <c r="F81" s="217"/>
      <c r="G81" s="703"/>
      <c r="H81" s="418"/>
      <c r="I81" s="418"/>
      <c r="J81" s="425"/>
      <c r="K81" s="49"/>
      <c r="L81" s="703"/>
      <c r="M81" s="418"/>
      <c r="N81" s="418"/>
      <c r="O81" s="425"/>
      <c r="P81" s="49"/>
      <c r="Q81" s="703"/>
      <c r="R81" s="418"/>
      <c r="S81" s="418"/>
      <c r="T81" s="425"/>
      <c r="U81" s="49"/>
      <c r="V81" s="703"/>
      <c r="W81" s="418"/>
      <c r="X81" s="418"/>
      <c r="Y81" s="425"/>
      <c r="Z81" s="49"/>
      <c r="AA81" s="703"/>
      <c r="AB81" s="418"/>
      <c r="AC81" s="418"/>
      <c r="AD81" s="425"/>
      <c r="AE81" s="49"/>
      <c r="AF81" s="706"/>
      <c r="AG81" s="310"/>
      <c r="AH81" s="280"/>
      <c r="AI81" s="311"/>
      <c r="AJ81" s="217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</row>
    <row r="82" spans="1:93" s="1" customFormat="1" ht="18" hidden="1" customHeight="1">
      <c r="A82" s="732"/>
      <c r="B82" s="706"/>
      <c r="C82" s="283"/>
      <c r="D82" s="69"/>
      <c r="E82" s="309"/>
      <c r="F82" s="217"/>
      <c r="G82" s="703"/>
      <c r="H82" s="418"/>
      <c r="I82" s="418"/>
      <c r="J82" s="425"/>
      <c r="K82" s="49"/>
      <c r="L82" s="703"/>
      <c r="M82" s="418"/>
      <c r="N82" s="418"/>
      <c r="O82" s="425"/>
      <c r="P82" s="49"/>
      <c r="Q82" s="703"/>
      <c r="R82" s="418"/>
      <c r="S82" s="418"/>
      <c r="T82" s="425"/>
      <c r="U82" s="49"/>
      <c r="V82" s="703"/>
      <c r="W82" s="418"/>
      <c r="X82" s="418"/>
      <c r="Y82" s="425"/>
      <c r="Z82" s="49"/>
      <c r="AA82" s="703"/>
      <c r="AB82" s="418"/>
      <c r="AC82" s="418"/>
      <c r="AD82" s="425"/>
      <c r="AE82" s="49"/>
      <c r="AF82" s="706"/>
      <c r="AG82" s="310"/>
      <c r="AH82" s="280"/>
      <c r="AI82" s="311"/>
      <c r="AJ82" s="217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</row>
    <row r="83" spans="1:93" s="1" customFormat="1" ht="18" hidden="1" customHeight="1">
      <c r="A83" s="732"/>
      <c r="B83" s="706"/>
      <c r="C83" s="283"/>
      <c r="D83" s="69"/>
      <c r="E83" s="309"/>
      <c r="F83" s="217"/>
      <c r="G83" s="703"/>
      <c r="H83" s="418"/>
      <c r="I83" s="418"/>
      <c r="J83" s="425"/>
      <c r="K83" s="49"/>
      <c r="L83" s="703"/>
      <c r="M83" s="418"/>
      <c r="N83" s="418"/>
      <c r="O83" s="425"/>
      <c r="P83" s="49"/>
      <c r="Q83" s="703"/>
      <c r="R83" s="418"/>
      <c r="S83" s="418"/>
      <c r="T83" s="425"/>
      <c r="U83" s="49"/>
      <c r="V83" s="703"/>
      <c r="W83" s="418"/>
      <c r="X83" s="418"/>
      <c r="Y83" s="425"/>
      <c r="Z83" s="49"/>
      <c r="AA83" s="703"/>
      <c r="AB83" s="418"/>
      <c r="AC83" s="418"/>
      <c r="AD83" s="425"/>
      <c r="AE83" s="49"/>
      <c r="AF83" s="706"/>
      <c r="AG83" s="310"/>
      <c r="AH83" s="280"/>
      <c r="AI83" s="311"/>
      <c r="AJ83" s="217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</row>
    <row r="84" spans="1:93" s="1" customFormat="1" ht="18" hidden="1" customHeight="1">
      <c r="A84" s="732"/>
      <c r="B84" s="706"/>
      <c r="C84" s="283"/>
      <c r="D84" s="69"/>
      <c r="E84" s="309"/>
      <c r="F84" s="217"/>
      <c r="G84" s="703"/>
      <c r="H84" s="418"/>
      <c r="I84" s="418"/>
      <c r="J84" s="425"/>
      <c r="K84" s="49"/>
      <c r="L84" s="703"/>
      <c r="M84" s="418"/>
      <c r="N84" s="418"/>
      <c r="O84" s="425"/>
      <c r="P84" s="49"/>
      <c r="Q84" s="703"/>
      <c r="R84" s="418"/>
      <c r="S84" s="418"/>
      <c r="T84" s="425"/>
      <c r="U84" s="49"/>
      <c r="V84" s="703"/>
      <c r="W84" s="418"/>
      <c r="X84" s="418"/>
      <c r="Y84" s="425"/>
      <c r="Z84" s="49"/>
      <c r="AA84" s="703"/>
      <c r="AB84" s="418"/>
      <c r="AC84" s="418"/>
      <c r="AD84" s="425"/>
      <c r="AE84" s="49"/>
      <c r="AF84" s="706"/>
      <c r="AG84" s="310"/>
      <c r="AH84" s="280"/>
      <c r="AI84" s="311"/>
      <c r="AJ84" s="217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</row>
    <row r="85" spans="1:93" s="1" customFormat="1" ht="18" hidden="1" customHeight="1">
      <c r="A85" s="732"/>
      <c r="B85" s="706"/>
      <c r="C85" s="283"/>
      <c r="D85" s="69"/>
      <c r="E85" s="309"/>
      <c r="F85" s="217"/>
      <c r="G85" s="703"/>
      <c r="H85" s="418"/>
      <c r="I85" s="418"/>
      <c r="J85" s="425"/>
      <c r="K85" s="49"/>
      <c r="L85" s="703"/>
      <c r="M85" s="418"/>
      <c r="N85" s="418"/>
      <c r="O85" s="425"/>
      <c r="P85" s="49"/>
      <c r="Q85" s="703"/>
      <c r="R85" s="418"/>
      <c r="S85" s="418"/>
      <c r="T85" s="425"/>
      <c r="U85" s="49"/>
      <c r="V85" s="703"/>
      <c r="W85" s="418"/>
      <c r="X85" s="418"/>
      <c r="Y85" s="425"/>
      <c r="Z85" s="49"/>
      <c r="AA85" s="703"/>
      <c r="AB85" s="418"/>
      <c r="AC85" s="418"/>
      <c r="AD85" s="425"/>
      <c r="AE85" s="49"/>
      <c r="AF85" s="706"/>
      <c r="AG85" s="310"/>
      <c r="AH85" s="280"/>
      <c r="AI85" s="311"/>
      <c r="AJ85" s="217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</row>
    <row r="86" spans="1:93" s="1" customFormat="1" ht="18" hidden="1" customHeight="1">
      <c r="A86" s="732"/>
      <c r="B86" s="706"/>
      <c r="C86" s="283"/>
      <c r="D86" s="69"/>
      <c r="E86" s="309"/>
      <c r="F86" s="217"/>
      <c r="G86" s="703"/>
      <c r="H86" s="418"/>
      <c r="I86" s="418"/>
      <c r="J86" s="425"/>
      <c r="K86" s="49"/>
      <c r="L86" s="703"/>
      <c r="M86" s="418"/>
      <c r="N86" s="418"/>
      <c r="O86" s="425"/>
      <c r="P86" s="49"/>
      <c r="Q86" s="703"/>
      <c r="R86" s="418"/>
      <c r="S86" s="418"/>
      <c r="T86" s="425"/>
      <c r="U86" s="49"/>
      <c r="V86" s="703"/>
      <c r="W86" s="418"/>
      <c r="X86" s="418"/>
      <c r="Y86" s="425"/>
      <c r="Z86" s="49"/>
      <c r="AA86" s="703"/>
      <c r="AB86" s="418"/>
      <c r="AC86" s="418"/>
      <c r="AD86" s="425"/>
      <c r="AE86" s="49"/>
      <c r="AF86" s="706"/>
      <c r="AG86" s="310"/>
      <c r="AH86" s="280"/>
      <c r="AI86" s="311"/>
      <c r="AJ86" s="217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</row>
    <row r="87" spans="1:93" s="1" customFormat="1" ht="18" hidden="1" customHeight="1">
      <c r="A87" s="732"/>
      <c r="B87" s="706"/>
      <c r="C87" s="283"/>
      <c r="D87" s="69"/>
      <c r="E87" s="309"/>
      <c r="F87" s="217"/>
      <c r="G87" s="703"/>
      <c r="H87" s="418"/>
      <c r="I87" s="418"/>
      <c r="J87" s="425"/>
      <c r="K87" s="49"/>
      <c r="L87" s="703"/>
      <c r="M87" s="418"/>
      <c r="N87" s="418"/>
      <c r="O87" s="425"/>
      <c r="P87" s="49"/>
      <c r="Q87" s="703"/>
      <c r="R87" s="418"/>
      <c r="S87" s="418"/>
      <c r="T87" s="425"/>
      <c r="U87" s="49"/>
      <c r="V87" s="703"/>
      <c r="W87" s="418"/>
      <c r="X87" s="418"/>
      <c r="Y87" s="425"/>
      <c r="Z87" s="49"/>
      <c r="AA87" s="703"/>
      <c r="AB87" s="418"/>
      <c r="AC87" s="418"/>
      <c r="AD87" s="425"/>
      <c r="AE87" s="49"/>
      <c r="AF87" s="706"/>
      <c r="AG87" s="310"/>
      <c r="AH87" s="280"/>
      <c r="AI87" s="311"/>
      <c r="AJ87" s="21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</row>
    <row r="88" spans="1:93" s="1" customFormat="1" ht="18" hidden="1" customHeight="1">
      <c r="A88" s="732"/>
      <c r="B88" s="706"/>
      <c r="C88" s="283"/>
      <c r="D88" s="69"/>
      <c r="E88" s="309"/>
      <c r="F88" s="217"/>
      <c r="G88" s="703"/>
      <c r="H88" s="418"/>
      <c r="I88" s="418"/>
      <c r="J88" s="425"/>
      <c r="K88" s="49"/>
      <c r="L88" s="703"/>
      <c r="M88" s="418"/>
      <c r="N88" s="418"/>
      <c r="O88" s="425"/>
      <c r="P88" s="49"/>
      <c r="Q88" s="703"/>
      <c r="R88" s="418"/>
      <c r="S88" s="418"/>
      <c r="T88" s="425"/>
      <c r="U88" s="49"/>
      <c r="V88" s="703"/>
      <c r="W88" s="418"/>
      <c r="X88" s="418"/>
      <c r="Y88" s="425"/>
      <c r="Z88" s="49"/>
      <c r="AA88" s="703"/>
      <c r="AB88" s="418"/>
      <c r="AC88" s="418"/>
      <c r="AD88" s="425"/>
      <c r="AE88" s="49"/>
      <c r="AF88" s="706"/>
      <c r="AG88" s="310"/>
      <c r="AH88" s="280"/>
      <c r="AI88" s="311"/>
      <c r="AJ88" s="217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</row>
    <row r="89" spans="1:93" s="1" customFormat="1" ht="18" hidden="1" customHeight="1">
      <c r="A89" s="732"/>
      <c r="B89" s="706"/>
      <c r="C89" s="283"/>
      <c r="D89" s="69"/>
      <c r="E89" s="309"/>
      <c r="F89" s="217"/>
      <c r="G89" s="703"/>
      <c r="H89" s="418"/>
      <c r="I89" s="418"/>
      <c r="J89" s="425"/>
      <c r="K89" s="49"/>
      <c r="L89" s="703"/>
      <c r="M89" s="418"/>
      <c r="N89" s="418"/>
      <c r="O89" s="425"/>
      <c r="P89" s="49"/>
      <c r="Q89" s="703"/>
      <c r="R89" s="418"/>
      <c r="S89" s="418"/>
      <c r="T89" s="425"/>
      <c r="U89" s="49"/>
      <c r="V89" s="703"/>
      <c r="W89" s="418"/>
      <c r="X89" s="418"/>
      <c r="Y89" s="425"/>
      <c r="Z89" s="49"/>
      <c r="AA89" s="703"/>
      <c r="AB89" s="418"/>
      <c r="AC89" s="418"/>
      <c r="AD89" s="425"/>
      <c r="AE89" s="49"/>
      <c r="AF89" s="706"/>
      <c r="AG89" s="310"/>
      <c r="AH89" s="280"/>
      <c r="AI89" s="311"/>
      <c r="AJ89" s="217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</row>
    <row r="90" spans="1:93" s="1" customFormat="1" ht="18" hidden="1" customHeight="1">
      <c r="A90" s="732"/>
      <c r="B90" s="706"/>
      <c r="C90" s="283"/>
      <c r="D90" s="69"/>
      <c r="E90" s="309"/>
      <c r="F90" s="217"/>
      <c r="G90" s="703"/>
      <c r="H90" s="418"/>
      <c r="I90" s="418"/>
      <c r="J90" s="425"/>
      <c r="K90" s="49"/>
      <c r="L90" s="703"/>
      <c r="M90" s="418"/>
      <c r="N90" s="418"/>
      <c r="O90" s="425"/>
      <c r="P90" s="49"/>
      <c r="Q90" s="703"/>
      <c r="R90" s="418"/>
      <c r="S90" s="418"/>
      <c r="T90" s="425"/>
      <c r="U90" s="49"/>
      <c r="V90" s="703"/>
      <c r="W90" s="418"/>
      <c r="X90" s="418"/>
      <c r="Y90" s="425"/>
      <c r="Z90" s="49"/>
      <c r="AA90" s="703"/>
      <c r="AB90" s="418"/>
      <c r="AC90" s="418"/>
      <c r="AD90" s="425"/>
      <c r="AE90" s="49"/>
      <c r="AF90" s="706"/>
      <c r="AG90" s="310"/>
      <c r="AH90" s="280"/>
      <c r="AI90" s="311"/>
      <c r="AJ90" s="217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</row>
    <row r="91" spans="1:93" s="1" customFormat="1" ht="18" hidden="1" customHeight="1">
      <c r="A91" s="732"/>
      <c r="B91" s="706"/>
      <c r="C91" s="283"/>
      <c r="D91" s="69"/>
      <c r="E91" s="309"/>
      <c r="F91" s="217"/>
      <c r="G91" s="703"/>
      <c r="H91" s="418"/>
      <c r="I91" s="418"/>
      <c r="J91" s="425"/>
      <c r="K91" s="49"/>
      <c r="L91" s="703"/>
      <c r="M91" s="418"/>
      <c r="N91" s="418"/>
      <c r="O91" s="425"/>
      <c r="P91" s="49"/>
      <c r="Q91" s="703"/>
      <c r="R91" s="418"/>
      <c r="S91" s="418"/>
      <c r="T91" s="425"/>
      <c r="U91" s="49"/>
      <c r="V91" s="703"/>
      <c r="W91" s="418"/>
      <c r="X91" s="418"/>
      <c r="Y91" s="425"/>
      <c r="Z91" s="49"/>
      <c r="AA91" s="703"/>
      <c r="AB91" s="418"/>
      <c r="AC91" s="418"/>
      <c r="AD91" s="425"/>
      <c r="AE91" s="49"/>
      <c r="AF91" s="706"/>
      <c r="AG91" s="310"/>
      <c r="AH91" s="280"/>
      <c r="AI91" s="311"/>
      <c r="AJ91" s="217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</row>
    <row r="92" spans="1:93" s="1" customFormat="1" ht="18" hidden="1" customHeight="1">
      <c r="A92" s="732"/>
      <c r="B92" s="706"/>
      <c r="C92" s="283"/>
      <c r="D92" s="69"/>
      <c r="E92" s="309"/>
      <c r="F92" s="217"/>
      <c r="G92" s="703"/>
      <c r="H92" s="418"/>
      <c r="I92" s="418"/>
      <c r="J92" s="425"/>
      <c r="K92" s="49"/>
      <c r="L92" s="703"/>
      <c r="M92" s="418"/>
      <c r="N92" s="418"/>
      <c r="O92" s="425"/>
      <c r="P92" s="49"/>
      <c r="Q92" s="703"/>
      <c r="R92" s="418"/>
      <c r="S92" s="418"/>
      <c r="T92" s="425"/>
      <c r="U92" s="49"/>
      <c r="V92" s="703"/>
      <c r="W92" s="418"/>
      <c r="X92" s="418"/>
      <c r="Y92" s="425"/>
      <c r="Z92" s="49"/>
      <c r="AA92" s="703"/>
      <c r="AB92" s="418"/>
      <c r="AC92" s="418"/>
      <c r="AD92" s="425"/>
      <c r="AE92" s="49"/>
      <c r="AF92" s="706"/>
      <c r="AG92" s="310"/>
      <c r="AH92" s="280"/>
      <c r="AI92" s="311"/>
      <c r="AJ92" s="217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</row>
    <row r="93" spans="1:93" s="1" customFormat="1" ht="18" hidden="1" customHeight="1">
      <c r="A93" s="733"/>
      <c r="B93" s="707"/>
      <c r="C93" s="284"/>
      <c r="D93" s="71"/>
      <c r="E93" s="312"/>
      <c r="F93" s="218"/>
      <c r="G93" s="704"/>
      <c r="H93" s="418"/>
      <c r="I93" s="418"/>
      <c r="J93" s="425"/>
      <c r="K93" s="49"/>
      <c r="L93" s="704"/>
      <c r="M93" s="418"/>
      <c r="N93" s="418"/>
      <c r="O93" s="425"/>
      <c r="P93" s="49"/>
      <c r="Q93" s="704"/>
      <c r="R93" s="418"/>
      <c r="S93" s="418"/>
      <c r="T93" s="425"/>
      <c r="U93" s="49"/>
      <c r="V93" s="704"/>
      <c r="W93" s="418"/>
      <c r="X93" s="418"/>
      <c r="Y93" s="425"/>
      <c r="Z93" s="49"/>
      <c r="AA93" s="704"/>
      <c r="AB93" s="418"/>
      <c r="AC93" s="418"/>
      <c r="AD93" s="425"/>
      <c r="AE93" s="49"/>
      <c r="AF93" s="707"/>
      <c r="AG93" s="313"/>
      <c r="AH93" s="285"/>
      <c r="AI93" s="314"/>
      <c r="AJ93" s="218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</row>
    <row r="94" spans="1:93" s="1" customFormat="1" ht="18" customHeight="1">
      <c r="A94" s="737" t="s">
        <v>96</v>
      </c>
      <c r="B94" s="705"/>
      <c r="C94" s="282"/>
      <c r="D94" s="282"/>
      <c r="E94" s="305"/>
      <c r="F94" s="65"/>
      <c r="G94" s="728"/>
      <c r="H94" s="410"/>
      <c r="I94" s="440"/>
      <c r="J94" s="412"/>
      <c r="K94" s="45"/>
      <c r="L94" s="728"/>
      <c r="M94" s="98"/>
      <c r="N94" s="99"/>
      <c r="O94" s="412"/>
      <c r="P94" s="413"/>
      <c r="Q94" s="728"/>
      <c r="R94" s="98"/>
      <c r="S94" s="441"/>
      <c r="T94" s="442"/>
      <c r="U94" s="426"/>
      <c r="V94" s="728"/>
      <c r="W94" s="410"/>
      <c r="X94" s="440"/>
      <c r="Y94" s="412"/>
      <c r="Z94" s="413"/>
      <c r="AA94" s="728"/>
      <c r="AB94" s="98"/>
      <c r="AC94" s="99"/>
      <c r="AD94" s="412"/>
      <c r="AE94" s="413"/>
      <c r="AF94" s="716"/>
      <c r="AG94" s="118"/>
      <c r="AH94" s="216"/>
      <c r="AI94" s="214"/>
      <c r="AJ94" s="188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</row>
    <row r="95" spans="1:93" s="1" customFormat="1" ht="18" customHeight="1">
      <c r="A95" s="738"/>
      <c r="B95" s="740"/>
      <c r="C95" s="69"/>
      <c r="D95" s="69"/>
      <c r="E95" s="309"/>
      <c r="F95" s="280"/>
      <c r="G95" s="729"/>
      <c r="H95" s="429"/>
      <c r="I95" s="418"/>
      <c r="J95" s="425"/>
      <c r="K95" s="49"/>
      <c r="L95" s="729"/>
      <c r="M95" s="443"/>
      <c r="N95" s="131"/>
      <c r="O95" s="425"/>
      <c r="P95" s="49"/>
      <c r="Q95" s="729"/>
      <c r="R95" s="443"/>
      <c r="S95" s="444"/>
      <c r="T95" s="445"/>
      <c r="U95" s="49"/>
      <c r="V95" s="729"/>
      <c r="W95" s="429"/>
      <c r="X95" s="418"/>
      <c r="Y95" s="425"/>
      <c r="Z95" s="49"/>
      <c r="AA95" s="729"/>
      <c r="AB95" s="443"/>
      <c r="AC95" s="58"/>
      <c r="AD95" s="425"/>
      <c r="AE95" s="49"/>
      <c r="AF95" s="717"/>
      <c r="AG95" s="110"/>
      <c r="AH95" s="120"/>
      <c r="AI95" s="213"/>
      <c r="AJ95" s="217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</row>
    <row r="96" spans="1:93" s="1" customFormat="1" ht="18" customHeight="1">
      <c r="A96" s="738"/>
      <c r="B96" s="740"/>
      <c r="C96" s="69"/>
      <c r="D96" s="69"/>
      <c r="E96" s="309"/>
      <c r="F96" s="280"/>
      <c r="G96" s="729"/>
      <c r="H96" s="429"/>
      <c r="I96" s="418"/>
      <c r="J96" s="425"/>
      <c r="K96" s="49"/>
      <c r="L96" s="729"/>
      <c r="M96" s="57"/>
      <c r="N96" s="58"/>
      <c r="O96" s="425"/>
      <c r="P96" s="49"/>
      <c r="Q96" s="729"/>
      <c r="R96" s="57"/>
      <c r="S96" s="444"/>
      <c r="T96" s="445"/>
      <c r="U96" s="49"/>
      <c r="V96" s="729"/>
      <c r="W96" s="429"/>
      <c r="X96" s="418"/>
      <c r="Y96" s="425"/>
      <c r="Z96" s="49"/>
      <c r="AA96" s="729"/>
      <c r="AB96" s="57"/>
      <c r="AC96" s="58"/>
      <c r="AD96" s="425"/>
      <c r="AE96" s="49"/>
      <c r="AF96" s="717"/>
      <c r="AG96" s="110"/>
      <c r="AH96" s="120"/>
      <c r="AI96" s="213"/>
      <c r="AJ96" s="217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</row>
    <row r="97" spans="1:93" s="1" customFormat="1" ht="18" customHeight="1">
      <c r="A97" s="738"/>
      <c r="B97" s="740"/>
      <c r="C97" s="69"/>
      <c r="D97" s="69"/>
      <c r="E97" s="309"/>
      <c r="F97" s="315"/>
      <c r="G97" s="729"/>
      <c r="H97" s="429"/>
      <c r="I97" s="418"/>
      <c r="J97" s="425"/>
      <c r="K97" s="49"/>
      <c r="L97" s="729"/>
      <c r="M97" s="57"/>
      <c r="N97" s="58"/>
      <c r="O97" s="425"/>
      <c r="P97" s="49"/>
      <c r="Q97" s="729"/>
      <c r="R97" s="57"/>
      <c r="S97" s="444"/>
      <c r="T97" s="445"/>
      <c r="U97" s="49"/>
      <c r="V97" s="729"/>
      <c r="W97" s="429"/>
      <c r="X97" s="418"/>
      <c r="Y97" s="425"/>
      <c r="Z97" s="49"/>
      <c r="AA97" s="729"/>
      <c r="AB97" s="57"/>
      <c r="AC97" s="58"/>
      <c r="AD97" s="425"/>
      <c r="AE97" s="49"/>
      <c r="AF97" s="717"/>
      <c r="AG97" s="110"/>
      <c r="AH97" s="120"/>
      <c r="AI97" s="213"/>
      <c r="AJ97" s="21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</row>
    <row r="98" spans="1:93" s="1" customFormat="1" ht="18" customHeight="1">
      <c r="A98" s="738"/>
      <c r="B98" s="740"/>
      <c r="C98" s="69"/>
      <c r="D98" s="69"/>
      <c r="E98" s="309"/>
      <c r="F98" s="280"/>
      <c r="G98" s="729"/>
      <c r="H98" s="429"/>
      <c r="I98" s="418"/>
      <c r="J98" s="425"/>
      <c r="K98" s="49"/>
      <c r="L98" s="729"/>
      <c r="M98" s="57"/>
      <c r="N98" s="58"/>
      <c r="O98" s="53"/>
      <c r="P98" s="49"/>
      <c r="Q98" s="729"/>
      <c r="R98" s="57"/>
      <c r="S98" s="444"/>
      <c r="T98" s="445"/>
      <c r="U98" s="53"/>
      <c r="V98" s="729"/>
      <c r="W98" s="429"/>
      <c r="X98" s="418"/>
      <c r="Y98" s="425"/>
      <c r="Z98" s="49"/>
      <c r="AA98" s="729"/>
      <c r="AB98" s="57"/>
      <c r="AC98" s="58"/>
      <c r="AD98" s="53"/>
      <c r="AE98" s="49"/>
      <c r="AF98" s="717"/>
      <c r="AG98" s="110"/>
      <c r="AH98" s="120"/>
      <c r="AI98" s="213"/>
      <c r="AJ98" s="217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</row>
    <row r="99" spans="1:93" s="1" customFormat="1" ht="18" customHeight="1">
      <c r="A99" s="738"/>
      <c r="B99" s="740"/>
      <c r="C99" s="69"/>
      <c r="D99" s="69"/>
      <c r="E99" s="309"/>
      <c r="F99" s="315"/>
      <c r="G99" s="729"/>
      <c r="H99" s="429"/>
      <c r="I99" s="418"/>
      <c r="J99" s="425"/>
      <c r="K99" s="49"/>
      <c r="L99" s="729"/>
      <c r="M99" s="57"/>
      <c r="N99" s="58"/>
      <c r="O99" s="445"/>
      <c r="P99" s="49"/>
      <c r="Q99" s="729"/>
      <c r="R99" s="57"/>
      <c r="S99" s="444"/>
      <c r="T99" s="445"/>
      <c r="U99" s="53"/>
      <c r="V99" s="729"/>
      <c r="W99" s="429"/>
      <c r="X99" s="418"/>
      <c r="Y99" s="425"/>
      <c r="Z99" s="49"/>
      <c r="AA99" s="729"/>
      <c r="AB99" s="57"/>
      <c r="AC99" s="58"/>
      <c r="AD99" s="53"/>
      <c r="AE99" s="49"/>
      <c r="AF99" s="717"/>
      <c r="AG99" s="110"/>
      <c r="AH99" s="120"/>
      <c r="AI99" s="213"/>
      <c r="AJ99" s="217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</row>
    <row r="100" spans="1:93" s="1" customFormat="1" ht="18" customHeight="1" thickBot="1">
      <c r="A100" s="738"/>
      <c r="B100" s="740"/>
      <c r="C100" s="69"/>
      <c r="D100" s="69"/>
      <c r="E100" s="309"/>
      <c r="F100" s="315"/>
      <c r="G100" s="729"/>
      <c r="H100" s="429"/>
      <c r="I100" s="418"/>
      <c r="J100" s="425"/>
      <c r="K100" s="49"/>
      <c r="L100" s="729"/>
      <c r="M100" s="57"/>
      <c r="N100" s="58"/>
      <c r="O100" s="445"/>
      <c r="P100" s="49"/>
      <c r="Q100" s="729"/>
      <c r="R100" s="57"/>
      <c r="S100" s="444"/>
      <c r="T100" s="445"/>
      <c r="U100" s="53"/>
      <c r="V100" s="729"/>
      <c r="W100" s="429"/>
      <c r="X100" s="418"/>
      <c r="Y100" s="425"/>
      <c r="Z100" s="49"/>
      <c r="AA100" s="729"/>
      <c r="AB100" s="57"/>
      <c r="AC100" s="58"/>
      <c r="AD100" s="425"/>
      <c r="AE100" s="49"/>
      <c r="AF100" s="717"/>
      <c r="AG100" s="119"/>
      <c r="AH100" s="121"/>
      <c r="AI100" s="215"/>
      <c r="AJ100" s="217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</row>
    <row r="101" spans="1:93" s="1" customFormat="1" ht="18" customHeight="1">
      <c r="A101" s="738"/>
      <c r="B101" s="740"/>
      <c r="C101" s="69"/>
      <c r="D101" s="69"/>
      <c r="E101" s="309"/>
      <c r="F101" s="315"/>
      <c r="G101" s="729"/>
      <c r="H101" s="429"/>
      <c r="I101" s="418"/>
      <c r="J101" s="425"/>
      <c r="K101" s="49"/>
      <c r="L101" s="729"/>
      <c r="M101" s="57"/>
      <c r="N101" s="58"/>
      <c r="O101" s="445"/>
      <c r="P101" s="49"/>
      <c r="Q101" s="729"/>
      <c r="R101" s="57"/>
      <c r="S101" s="444"/>
      <c r="T101" s="445"/>
      <c r="U101" s="53"/>
      <c r="V101" s="729"/>
      <c r="W101" s="429"/>
      <c r="X101" s="418"/>
      <c r="Y101" s="425"/>
      <c r="Z101" s="49"/>
      <c r="AA101" s="729"/>
      <c r="AB101" s="57"/>
      <c r="AC101" s="58"/>
      <c r="AD101" s="445"/>
      <c r="AE101" s="49"/>
      <c r="AF101" s="717"/>
      <c r="AG101" s="120"/>
      <c r="AH101" s="120"/>
      <c r="AI101" s="213"/>
      <c r="AJ101" s="217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</row>
    <row r="102" spans="1:93" s="1" customFormat="1" ht="18" customHeight="1" thickBot="1">
      <c r="A102" s="738"/>
      <c r="B102" s="740"/>
      <c r="C102" s="69"/>
      <c r="D102" s="69"/>
      <c r="E102" s="309"/>
      <c r="F102" s="315"/>
      <c r="G102" s="729"/>
      <c r="H102" s="414"/>
      <c r="I102" s="423"/>
      <c r="J102" s="438"/>
      <c r="K102" s="52"/>
      <c r="L102" s="729"/>
      <c r="M102" s="57"/>
      <c r="N102" s="58"/>
      <c r="O102" s="445"/>
      <c r="P102" s="49"/>
      <c r="Q102" s="729"/>
      <c r="R102" s="57"/>
      <c r="S102" s="444"/>
      <c r="T102" s="445"/>
      <c r="U102" s="53"/>
      <c r="V102" s="729"/>
      <c r="W102" s="414"/>
      <c r="X102" s="423"/>
      <c r="Y102" s="438"/>
      <c r="Z102" s="52"/>
      <c r="AA102" s="729"/>
      <c r="AB102" s="57"/>
      <c r="AC102" s="58"/>
      <c r="AD102" s="445"/>
      <c r="AE102" s="49"/>
      <c r="AF102" s="717"/>
      <c r="AG102" s="120"/>
      <c r="AH102" s="120"/>
      <c r="AI102" s="213"/>
      <c r="AJ102" s="217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</row>
    <row r="103" spans="1:93" s="1" customFormat="1" ht="18" hidden="1" customHeight="1">
      <c r="A103" s="738"/>
      <c r="B103" s="740"/>
      <c r="C103" s="69"/>
      <c r="D103" s="69"/>
      <c r="E103" s="309"/>
      <c r="F103" s="315"/>
      <c r="G103" s="729"/>
      <c r="H103" s="418"/>
      <c r="I103" s="418"/>
      <c r="J103" s="425"/>
      <c r="K103" s="53"/>
      <c r="L103" s="729"/>
      <c r="M103" s="57"/>
      <c r="N103" s="58"/>
      <c r="O103" s="445"/>
      <c r="P103" s="49"/>
      <c r="Q103" s="729"/>
      <c r="R103" s="57"/>
      <c r="S103" s="58"/>
      <c r="T103" s="445"/>
      <c r="U103" s="53"/>
      <c r="V103" s="729"/>
      <c r="W103" s="418"/>
      <c r="X103" s="418"/>
      <c r="Y103" s="425"/>
      <c r="Z103" s="53"/>
      <c r="AA103" s="729"/>
      <c r="AB103" s="418"/>
      <c r="AC103" s="418"/>
      <c r="AD103" s="425"/>
      <c r="AE103" s="53"/>
      <c r="AF103" s="717"/>
      <c r="AG103" s="120"/>
      <c r="AH103" s="120"/>
      <c r="AI103" s="213"/>
      <c r="AJ103" s="217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s="1" customFormat="1" ht="18" hidden="1" customHeight="1">
      <c r="A104" s="738"/>
      <c r="B104" s="740"/>
      <c r="C104" s="69"/>
      <c r="D104" s="69"/>
      <c r="E104" s="309"/>
      <c r="F104" s="315"/>
      <c r="G104" s="729"/>
      <c r="H104" s="418"/>
      <c r="I104" s="418"/>
      <c r="J104" s="425"/>
      <c r="K104" s="53"/>
      <c r="L104" s="729"/>
      <c r="M104" s="57"/>
      <c r="N104" s="58"/>
      <c r="O104" s="445"/>
      <c r="P104" s="49"/>
      <c r="Q104" s="729"/>
      <c r="R104" s="57"/>
      <c r="S104" s="58"/>
      <c r="T104" s="445"/>
      <c r="U104" s="53"/>
      <c r="V104" s="729"/>
      <c r="W104" s="418"/>
      <c r="X104" s="418"/>
      <c r="Y104" s="425"/>
      <c r="Z104" s="53"/>
      <c r="AA104" s="729"/>
      <c r="AB104" s="418"/>
      <c r="AC104" s="418"/>
      <c r="AD104" s="425"/>
      <c r="AE104" s="53"/>
      <c r="AF104" s="717"/>
      <c r="AG104" s="120"/>
      <c r="AH104" s="120"/>
      <c r="AI104" s="213"/>
      <c r="AJ104" s="217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</row>
    <row r="105" spans="1:93" s="1" customFormat="1" ht="18" hidden="1" customHeight="1">
      <c r="A105" s="738"/>
      <c r="B105" s="740"/>
      <c r="C105" s="69"/>
      <c r="D105" s="69"/>
      <c r="E105" s="309"/>
      <c r="F105" s="315"/>
      <c r="G105" s="729"/>
      <c r="H105" s="418"/>
      <c r="I105" s="418"/>
      <c r="J105" s="425"/>
      <c r="K105" s="53"/>
      <c r="L105" s="729"/>
      <c r="M105" s="57"/>
      <c r="N105" s="58"/>
      <c r="O105" s="445"/>
      <c r="P105" s="49"/>
      <c r="Q105" s="729"/>
      <c r="R105" s="57"/>
      <c r="S105" s="58"/>
      <c r="T105" s="445"/>
      <c r="U105" s="53"/>
      <c r="V105" s="729"/>
      <c r="W105" s="418"/>
      <c r="X105" s="418"/>
      <c r="Y105" s="425"/>
      <c r="Z105" s="53"/>
      <c r="AA105" s="729"/>
      <c r="AB105" s="418"/>
      <c r="AC105" s="418"/>
      <c r="AD105" s="425"/>
      <c r="AE105" s="53"/>
      <c r="AF105" s="717"/>
      <c r="AG105" s="120"/>
      <c r="AH105" s="120"/>
      <c r="AI105" s="213"/>
      <c r="AJ105" s="217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</row>
    <row r="106" spans="1:93" s="1" customFormat="1" ht="18" hidden="1" customHeight="1">
      <c r="A106" s="738"/>
      <c r="B106" s="740"/>
      <c r="C106" s="69"/>
      <c r="D106" s="69"/>
      <c r="E106" s="309"/>
      <c r="F106" s="315"/>
      <c r="G106" s="729"/>
      <c r="H106" s="418"/>
      <c r="I106" s="418"/>
      <c r="J106" s="425"/>
      <c r="K106" s="53"/>
      <c r="L106" s="729"/>
      <c r="M106" s="57"/>
      <c r="N106" s="58"/>
      <c r="O106" s="445"/>
      <c r="P106" s="49"/>
      <c r="Q106" s="729"/>
      <c r="R106" s="57"/>
      <c r="S106" s="58"/>
      <c r="T106" s="445"/>
      <c r="U106" s="53"/>
      <c r="V106" s="729"/>
      <c r="W106" s="418"/>
      <c r="X106" s="418"/>
      <c r="Y106" s="425"/>
      <c r="Z106" s="53"/>
      <c r="AA106" s="729"/>
      <c r="AB106" s="418"/>
      <c r="AC106" s="418"/>
      <c r="AD106" s="425"/>
      <c r="AE106" s="53"/>
      <c r="AF106" s="717"/>
      <c r="AG106" s="120"/>
      <c r="AH106" s="120"/>
      <c r="AI106" s="213"/>
      <c r="AJ106" s="217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</row>
    <row r="107" spans="1:93" s="1" customFormat="1" ht="18" hidden="1" customHeight="1">
      <c r="A107" s="738"/>
      <c r="B107" s="740"/>
      <c r="C107" s="69"/>
      <c r="D107" s="69"/>
      <c r="E107" s="309"/>
      <c r="F107" s="315"/>
      <c r="G107" s="729"/>
      <c r="H107" s="418"/>
      <c r="I107" s="418"/>
      <c r="J107" s="425"/>
      <c r="K107" s="53"/>
      <c r="L107" s="729"/>
      <c r="M107" s="57"/>
      <c r="N107" s="58"/>
      <c r="O107" s="445"/>
      <c r="P107" s="49"/>
      <c r="Q107" s="729"/>
      <c r="R107" s="57"/>
      <c r="S107" s="58"/>
      <c r="T107" s="445"/>
      <c r="U107" s="53"/>
      <c r="V107" s="729"/>
      <c r="W107" s="418"/>
      <c r="X107" s="418"/>
      <c r="Y107" s="425"/>
      <c r="Z107" s="53"/>
      <c r="AA107" s="729"/>
      <c r="AB107" s="418"/>
      <c r="AC107" s="418"/>
      <c r="AD107" s="425"/>
      <c r="AE107" s="53"/>
      <c r="AF107" s="717"/>
      <c r="AG107" s="120"/>
      <c r="AH107" s="120"/>
      <c r="AI107" s="213"/>
      <c r="AJ107" s="21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</row>
    <row r="108" spans="1:93" s="1" customFormat="1" ht="18" hidden="1" customHeight="1">
      <c r="A108" s="739"/>
      <c r="B108" s="741"/>
      <c r="C108" s="71"/>
      <c r="D108" s="71"/>
      <c r="E108" s="312"/>
      <c r="F108" s="316"/>
      <c r="G108" s="730"/>
      <c r="H108" s="418"/>
      <c r="I108" s="418"/>
      <c r="J108" s="425"/>
      <c r="K108" s="54"/>
      <c r="L108" s="730"/>
      <c r="M108" s="167"/>
      <c r="N108" s="446"/>
      <c r="O108" s="447"/>
      <c r="P108" s="52"/>
      <c r="Q108" s="730"/>
      <c r="R108" s="167"/>
      <c r="S108" s="446"/>
      <c r="T108" s="447"/>
      <c r="U108" s="54"/>
      <c r="V108" s="730"/>
      <c r="W108" s="418"/>
      <c r="X108" s="418"/>
      <c r="Y108" s="425"/>
      <c r="Z108" s="54"/>
      <c r="AA108" s="730"/>
      <c r="AB108" s="418"/>
      <c r="AC108" s="418"/>
      <c r="AD108" s="425"/>
      <c r="AE108" s="54"/>
      <c r="AF108" s="718"/>
      <c r="AG108" s="120"/>
      <c r="AH108" s="120"/>
      <c r="AI108" s="213"/>
      <c r="AJ108" s="21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</row>
    <row r="109" spans="1:93" s="1" customFormat="1" ht="18" hidden="1" customHeight="1">
      <c r="A109" s="737" t="s">
        <v>97</v>
      </c>
      <c r="B109" s="705"/>
      <c r="C109" s="281"/>
      <c r="D109" s="282"/>
      <c r="E109" s="305"/>
      <c r="F109" s="306"/>
      <c r="G109" s="728"/>
      <c r="H109" s="410"/>
      <c r="I109" s="440"/>
      <c r="J109" s="439"/>
      <c r="K109" s="413"/>
      <c r="L109" s="728"/>
      <c r="M109" s="410"/>
      <c r="N109" s="440"/>
      <c r="O109" s="439"/>
      <c r="P109" s="413"/>
      <c r="Q109" s="728"/>
      <c r="R109" s="410"/>
      <c r="S109" s="411"/>
      <c r="T109" s="439"/>
      <c r="U109" s="413"/>
      <c r="V109" s="728"/>
      <c r="W109" s="410"/>
      <c r="X109" s="440"/>
      <c r="Y109" s="411"/>
      <c r="Z109" s="413"/>
      <c r="AA109" s="728"/>
      <c r="AB109" s="410"/>
      <c r="AC109" s="440"/>
      <c r="AD109" s="439"/>
      <c r="AE109" s="413"/>
      <c r="AF109" s="705"/>
      <c r="AG109" s="307"/>
      <c r="AH109" s="279"/>
      <c r="AI109" s="308"/>
      <c r="AJ109" s="306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</row>
    <row r="110" spans="1:93" s="1" customFormat="1" ht="18" hidden="1" customHeight="1">
      <c r="A110" s="738"/>
      <c r="B110" s="706"/>
      <c r="C110" s="283"/>
      <c r="D110" s="69"/>
      <c r="E110" s="309"/>
      <c r="F110" s="217"/>
      <c r="G110" s="729"/>
      <c r="H110" s="429"/>
      <c r="I110" s="418"/>
      <c r="J110" s="425"/>
      <c r="K110" s="49"/>
      <c r="L110" s="729"/>
      <c r="M110" s="429"/>
      <c r="N110" s="418"/>
      <c r="O110" s="425"/>
      <c r="P110" s="49"/>
      <c r="Q110" s="729"/>
      <c r="R110" s="429"/>
      <c r="S110" s="419"/>
      <c r="T110" s="425"/>
      <c r="U110" s="49"/>
      <c r="V110" s="729"/>
      <c r="W110" s="429"/>
      <c r="X110" s="418"/>
      <c r="Y110" s="419"/>
      <c r="Z110" s="49"/>
      <c r="AA110" s="729"/>
      <c r="AB110" s="429"/>
      <c r="AC110" s="418"/>
      <c r="AD110" s="425"/>
      <c r="AE110" s="49"/>
      <c r="AF110" s="706"/>
      <c r="AG110" s="310"/>
      <c r="AH110" s="280"/>
      <c r="AI110" s="311"/>
      <c r="AJ110" s="217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</row>
    <row r="111" spans="1:93" s="1" customFormat="1" ht="18" hidden="1" customHeight="1">
      <c r="A111" s="738"/>
      <c r="B111" s="706"/>
      <c r="C111" s="283"/>
      <c r="D111" s="69"/>
      <c r="E111" s="309"/>
      <c r="F111" s="217"/>
      <c r="G111" s="729"/>
      <c r="H111" s="429"/>
      <c r="I111" s="418"/>
      <c r="J111" s="425"/>
      <c r="K111" s="49"/>
      <c r="L111" s="729"/>
      <c r="M111" s="429"/>
      <c r="N111" s="418"/>
      <c r="O111" s="425"/>
      <c r="P111" s="49"/>
      <c r="Q111" s="729"/>
      <c r="R111" s="429"/>
      <c r="S111" s="419"/>
      <c r="T111" s="425"/>
      <c r="U111" s="49"/>
      <c r="V111" s="729"/>
      <c r="W111" s="429"/>
      <c r="X111" s="418"/>
      <c r="Y111" s="419"/>
      <c r="Z111" s="49"/>
      <c r="AA111" s="729"/>
      <c r="AB111" s="429"/>
      <c r="AC111" s="418"/>
      <c r="AD111" s="425"/>
      <c r="AE111" s="49"/>
      <c r="AF111" s="706"/>
      <c r="AG111" s="310"/>
      <c r="AH111" s="280"/>
      <c r="AI111" s="311"/>
      <c r="AJ111" s="217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</row>
    <row r="112" spans="1:93" s="1" customFormat="1" ht="18" hidden="1" customHeight="1">
      <c r="A112" s="738"/>
      <c r="B112" s="706"/>
      <c r="C112" s="283"/>
      <c r="D112" s="69"/>
      <c r="E112" s="309"/>
      <c r="F112" s="217"/>
      <c r="G112" s="729"/>
      <c r="H112" s="429"/>
      <c r="I112" s="418"/>
      <c r="J112" s="425"/>
      <c r="K112" s="49"/>
      <c r="L112" s="729"/>
      <c r="M112" s="429"/>
      <c r="N112" s="418"/>
      <c r="O112" s="425"/>
      <c r="P112" s="49"/>
      <c r="Q112" s="729"/>
      <c r="R112" s="429"/>
      <c r="S112" s="419"/>
      <c r="T112" s="425"/>
      <c r="U112" s="49"/>
      <c r="V112" s="729"/>
      <c r="W112" s="429"/>
      <c r="X112" s="418"/>
      <c r="Y112" s="425"/>
      <c r="Z112" s="49"/>
      <c r="AA112" s="729"/>
      <c r="AB112" s="429"/>
      <c r="AC112" s="418"/>
      <c r="AD112" s="425"/>
      <c r="AE112" s="49"/>
      <c r="AF112" s="706"/>
      <c r="AG112" s="310"/>
      <c r="AH112" s="280"/>
      <c r="AI112" s="311"/>
      <c r="AJ112" s="217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</row>
    <row r="113" spans="1:93" s="1" customFormat="1" ht="18" hidden="1" customHeight="1">
      <c r="A113" s="738"/>
      <c r="B113" s="706"/>
      <c r="C113" s="283"/>
      <c r="D113" s="69"/>
      <c r="E113" s="309"/>
      <c r="F113" s="217"/>
      <c r="G113" s="729"/>
      <c r="H113" s="429"/>
      <c r="I113" s="418"/>
      <c r="J113" s="425"/>
      <c r="K113" s="49"/>
      <c r="L113" s="729"/>
      <c r="M113" s="429"/>
      <c r="N113" s="418"/>
      <c r="O113" s="425"/>
      <c r="P113" s="49"/>
      <c r="Q113" s="729"/>
      <c r="R113" s="429"/>
      <c r="S113" s="419"/>
      <c r="T113" s="425"/>
      <c r="U113" s="49"/>
      <c r="V113" s="729"/>
      <c r="W113" s="429"/>
      <c r="X113" s="418"/>
      <c r="Y113" s="425"/>
      <c r="Z113" s="49"/>
      <c r="AA113" s="729"/>
      <c r="AB113" s="429"/>
      <c r="AC113" s="418"/>
      <c r="AD113" s="425"/>
      <c r="AE113" s="49"/>
      <c r="AF113" s="706"/>
      <c r="AG113" s="310"/>
      <c r="AH113" s="280"/>
      <c r="AI113" s="311"/>
      <c r="AJ113" s="217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</row>
    <row r="114" spans="1:93" s="1" customFormat="1" ht="18" hidden="1" customHeight="1">
      <c r="A114" s="738"/>
      <c r="B114" s="706"/>
      <c r="C114" s="283"/>
      <c r="D114" s="69"/>
      <c r="E114" s="309"/>
      <c r="F114" s="217"/>
      <c r="G114" s="729"/>
      <c r="H114" s="429"/>
      <c r="I114" s="418"/>
      <c r="J114" s="425"/>
      <c r="K114" s="49"/>
      <c r="L114" s="729"/>
      <c r="M114" s="429"/>
      <c r="N114" s="418"/>
      <c r="O114" s="425"/>
      <c r="P114" s="49"/>
      <c r="Q114" s="729"/>
      <c r="R114" s="429"/>
      <c r="S114" s="419"/>
      <c r="T114" s="425"/>
      <c r="U114" s="49"/>
      <c r="V114" s="729"/>
      <c r="W114" s="429"/>
      <c r="X114" s="418"/>
      <c r="Y114" s="425"/>
      <c r="Z114" s="49"/>
      <c r="AA114" s="729"/>
      <c r="AB114" s="429"/>
      <c r="AC114" s="418"/>
      <c r="AD114" s="425"/>
      <c r="AE114" s="49"/>
      <c r="AF114" s="706"/>
      <c r="AG114" s="310"/>
      <c r="AH114" s="280"/>
      <c r="AI114" s="311"/>
      <c r="AJ114" s="217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</row>
    <row r="115" spans="1:93" s="1" customFormat="1" ht="18" hidden="1" customHeight="1">
      <c r="A115" s="738"/>
      <c r="B115" s="706"/>
      <c r="C115" s="283"/>
      <c r="D115" s="69"/>
      <c r="E115" s="309"/>
      <c r="F115" s="217"/>
      <c r="G115" s="729"/>
      <c r="H115" s="414"/>
      <c r="I115" s="423"/>
      <c r="J115" s="438"/>
      <c r="K115" s="52"/>
      <c r="L115" s="729"/>
      <c r="M115" s="414"/>
      <c r="N115" s="423"/>
      <c r="O115" s="438"/>
      <c r="P115" s="52"/>
      <c r="Q115" s="729"/>
      <c r="R115" s="414"/>
      <c r="S115" s="415"/>
      <c r="T115" s="438"/>
      <c r="U115" s="52"/>
      <c r="V115" s="729"/>
      <c r="W115" s="414"/>
      <c r="X115" s="423"/>
      <c r="Y115" s="438"/>
      <c r="Z115" s="49"/>
      <c r="AA115" s="729"/>
      <c r="AB115" s="414"/>
      <c r="AC115" s="423"/>
      <c r="AD115" s="438"/>
      <c r="AE115" s="49"/>
      <c r="AF115" s="706"/>
      <c r="AG115" s="310"/>
      <c r="AH115" s="280"/>
      <c r="AI115" s="311"/>
      <c r="AJ115" s="217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</row>
    <row r="116" spans="1:93" s="1" customFormat="1" ht="18" hidden="1" customHeight="1">
      <c r="A116" s="738"/>
      <c r="B116" s="706"/>
      <c r="C116" s="283"/>
      <c r="D116" s="69"/>
      <c r="E116" s="309"/>
      <c r="F116" s="217"/>
      <c r="G116" s="729"/>
      <c r="H116" s="418"/>
      <c r="I116" s="418"/>
      <c r="J116" s="425"/>
      <c r="K116" s="49"/>
      <c r="L116" s="729"/>
      <c r="M116" s="418"/>
      <c r="N116" s="418"/>
      <c r="O116" s="425"/>
      <c r="P116" s="49"/>
      <c r="Q116" s="729"/>
      <c r="R116" s="418"/>
      <c r="S116" s="419"/>
      <c r="T116" s="425"/>
      <c r="U116" s="49"/>
      <c r="V116" s="729"/>
      <c r="W116" s="418"/>
      <c r="X116" s="418"/>
      <c r="Y116" s="425"/>
      <c r="Z116" s="49"/>
      <c r="AA116" s="729"/>
      <c r="AB116" s="418"/>
      <c r="AC116" s="418"/>
      <c r="AD116" s="425"/>
      <c r="AE116" s="49"/>
      <c r="AF116" s="706"/>
      <c r="AG116" s="310"/>
      <c r="AH116" s="280"/>
      <c r="AI116" s="311"/>
      <c r="AJ116" s="217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</row>
    <row r="117" spans="1:93" s="1" customFormat="1" ht="18" hidden="1" customHeight="1">
      <c r="A117" s="738"/>
      <c r="B117" s="706"/>
      <c r="C117" s="283"/>
      <c r="D117" s="69"/>
      <c r="E117" s="309"/>
      <c r="F117" s="217"/>
      <c r="G117" s="729"/>
      <c r="H117" s="418"/>
      <c r="I117" s="418"/>
      <c r="J117" s="425"/>
      <c r="K117" s="49"/>
      <c r="L117" s="729"/>
      <c r="M117" s="418"/>
      <c r="N117" s="418"/>
      <c r="O117" s="425"/>
      <c r="P117" s="49"/>
      <c r="Q117" s="729"/>
      <c r="R117" s="418"/>
      <c r="S117" s="419"/>
      <c r="T117" s="425"/>
      <c r="U117" s="49"/>
      <c r="V117" s="729"/>
      <c r="W117" s="418"/>
      <c r="X117" s="418"/>
      <c r="Y117" s="425"/>
      <c r="Z117" s="49"/>
      <c r="AA117" s="729"/>
      <c r="AB117" s="418"/>
      <c r="AC117" s="418"/>
      <c r="AD117" s="425"/>
      <c r="AE117" s="49"/>
      <c r="AF117" s="706"/>
      <c r="AG117" s="310"/>
      <c r="AH117" s="280"/>
      <c r="AI117" s="311"/>
      <c r="AJ117" s="2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</row>
    <row r="118" spans="1:93" s="1" customFormat="1" ht="18" hidden="1" customHeight="1">
      <c r="A118" s="738"/>
      <c r="B118" s="706"/>
      <c r="C118" s="283"/>
      <c r="D118" s="69"/>
      <c r="E118" s="309"/>
      <c r="F118" s="217"/>
      <c r="G118" s="729"/>
      <c r="H118" s="418"/>
      <c r="I118" s="418"/>
      <c r="J118" s="425"/>
      <c r="K118" s="53"/>
      <c r="L118" s="729"/>
      <c r="M118" s="418"/>
      <c r="N118" s="418"/>
      <c r="O118" s="425"/>
      <c r="P118" s="53"/>
      <c r="Q118" s="729"/>
      <c r="R118" s="418"/>
      <c r="S118" s="419"/>
      <c r="T118" s="425"/>
      <c r="U118" s="53"/>
      <c r="V118" s="729"/>
      <c r="W118" s="418"/>
      <c r="X118" s="418"/>
      <c r="Y118" s="425"/>
      <c r="Z118" s="53"/>
      <c r="AA118" s="729"/>
      <c r="AB118" s="418"/>
      <c r="AC118" s="418"/>
      <c r="AD118" s="425"/>
      <c r="AE118" s="49"/>
      <c r="AF118" s="706"/>
      <c r="AG118" s="310"/>
      <c r="AH118" s="280"/>
      <c r="AI118" s="311"/>
      <c r="AJ118" s="217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</row>
    <row r="119" spans="1:93" s="1" customFormat="1" ht="18" hidden="1" customHeight="1">
      <c r="A119" s="738"/>
      <c r="B119" s="706"/>
      <c r="C119" s="283"/>
      <c r="D119" s="69"/>
      <c r="E119" s="309"/>
      <c r="F119" s="217"/>
      <c r="G119" s="729"/>
      <c r="H119" s="418"/>
      <c r="I119" s="418"/>
      <c r="J119" s="425"/>
      <c r="K119" s="53"/>
      <c r="L119" s="729"/>
      <c r="M119" s="418"/>
      <c r="N119" s="418"/>
      <c r="O119" s="425"/>
      <c r="P119" s="53"/>
      <c r="Q119" s="729"/>
      <c r="R119" s="418"/>
      <c r="S119" s="419"/>
      <c r="T119" s="425"/>
      <c r="U119" s="53"/>
      <c r="V119" s="729"/>
      <c r="W119" s="418"/>
      <c r="X119" s="418"/>
      <c r="Y119" s="425"/>
      <c r="Z119" s="53"/>
      <c r="AA119" s="729"/>
      <c r="AB119" s="418"/>
      <c r="AC119" s="418"/>
      <c r="AD119" s="425"/>
      <c r="AE119" s="49"/>
      <c r="AF119" s="706"/>
      <c r="AG119" s="310"/>
      <c r="AH119" s="280"/>
      <c r="AI119" s="311"/>
      <c r="AJ119" s="217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</row>
    <row r="120" spans="1:93" s="1" customFormat="1" ht="18" hidden="1" customHeight="1">
      <c r="A120" s="738"/>
      <c r="B120" s="706"/>
      <c r="C120" s="283"/>
      <c r="D120" s="69"/>
      <c r="E120" s="309"/>
      <c r="F120" s="217"/>
      <c r="G120" s="729"/>
      <c r="H120" s="418"/>
      <c r="I120" s="418"/>
      <c r="J120" s="425"/>
      <c r="K120" s="53"/>
      <c r="L120" s="729"/>
      <c r="M120" s="418"/>
      <c r="N120" s="418"/>
      <c r="O120" s="425"/>
      <c r="P120" s="53"/>
      <c r="Q120" s="729"/>
      <c r="R120" s="418"/>
      <c r="S120" s="419"/>
      <c r="T120" s="425"/>
      <c r="U120" s="53"/>
      <c r="V120" s="729"/>
      <c r="W120" s="418"/>
      <c r="X120" s="418"/>
      <c r="Y120" s="425"/>
      <c r="Z120" s="53"/>
      <c r="AA120" s="729"/>
      <c r="AB120" s="418"/>
      <c r="AC120" s="418"/>
      <c r="AD120" s="425"/>
      <c r="AE120" s="49"/>
      <c r="AF120" s="706"/>
      <c r="AG120" s="310"/>
      <c r="AH120" s="280"/>
      <c r="AI120" s="311"/>
      <c r="AJ120" s="217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</row>
    <row r="121" spans="1:93" s="1" customFormat="1" ht="18" hidden="1" customHeight="1">
      <c r="A121" s="738"/>
      <c r="B121" s="706"/>
      <c r="C121" s="283"/>
      <c r="D121" s="69"/>
      <c r="E121" s="309"/>
      <c r="F121" s="217"/>
      <c r="G121" s="729"/>
      <c r="H121" s="418"/>
      <c r="I121" s="418"/>
      <c r="J121" s="425"/>
      <c r="K121" s="53"/>
      <c r="L121" s="729"/>
      <c r="M121" s="418"/>
      <c r="N121" s="418"/>
      <c r="O121" s="425"/>
      <c r="P121" s="53"/>
      <c r="Q121" s="729"/>
      <c r="R121" s="418"/>
      <c r="S121" s="419"/>
      <c r="T121" s="425"/>
      <c r="U121" s="53"/>
      <c r="V121" s="729"/>
      <c r="W121" s="418"/>
      <c r="X121" s="418"/>
      <c r="Y121" s="425"/>
      <c r="Z121" s="53"/>
      <c r="AA121" s="729"/>
      <c r="AB121" s="418"/>
      <c r="AC121" s="418"/>
      <c r="AD121" s="425"/>
      <c r="AE121" s="49"/>
      <c r="AF121" s="706"/>
      <c r="AG121" s="310"/>
      <c r="AH121" s="280"/>
      <c r="AI121" s="311"/>
      <c r="AJ121" s="217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</row>
    <row r="122" spans="1:93" s="1" customFormat="1" ht="18" hidden="1" customHeight="1">
      <c r="A122" s="738"/>
      <c r="B122" s="706"/>
      <c r="C122" s="283"/>
      <c r="D122" s="69"/>
      <c r="E122" s="309"/>
      <c r="F122" s="217"/>
      <c r="G122" s="729"/>
      <c r="H122" s="418"/>
      <c r="I122" s="418"/>
      <c r="J122" s="425"/>
      <c r="K122" s="53"/>
      <c r="L122" s="729"/>
      <c r="M122" s="418"/>
      <c r="N122" s="418"/>
      <c r="O122" s="425"/>
      <c r="P122" s="53"/>
      <c r="Q122" s="729"/>
      <c r="R122" s="418"/>
      <c r="S122" s="419"/>
      <c r="T122" s="425"/>
      <c r="U122" s="53"/>
      <c r="V122" s="729"/>
      <c r="W122" s="418"/>
      <c r="X122" s="418"/>
      <c r="Y122" s="425"/>
      <c r="Z122" s="53"/>
      <c r="AA122" s="729"/>
      <c r="AB122" s="418"/>
      <c r="AC122" s="418"/>
      <c r="AD122" s="425"/>
      <c r="AE122" s="49"/>
      <c r="AF122" s="706"/>
      <c r="AG122" s="310"/>
      <c r="AH122" s="280"/>
      <c r="AI122" s="311"/>
      <c r="AJ122" s="217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</row>
    <row r="123" spans="1:93" s="1" customFormat="1" ht="18" hidden="1" customHeight="1">
      <c r="A123" s="739"/>
      <c r="B123" s="707"/>
      <c r="C123" s="284"/>
      <c r="D123" s="71"/>
      <c r="E123" s="312"/>
      <c r="F123" s="218"/>
      <c r="G123" s="730"/>
      <c r="H123" s="418"/>
      <c r="I123" s="418"/>
      <c r="J123" s="425"/>
      <c r="K123" s="54"/>
      <c r="L123" s="730"/>
      <c r="M123" s="418"/>
      <c r="N123" s="418"/>
      <c r="O123" s="425"/>
      <c r="P123" s="54"/>
      <c r="Q123" s="730"/>
      <c r="R123" s="418"/>
      <c r="S123" s="419"/>
      <c r="T123" s="425"/>
      <c r="U123" s="54"/>
      <c r="V123" s="730"/>
      <c r="W123" s="418"/>
      <c r="X123" s="418"/>
      <c r="Y123" s="425"/>
      <c r="Z123" s="54"/>
      <c r="AA123" s="730"/>
      <c r="AB123" s="418"/>
      <c r="AC123" s="418"/>
      <c r="AD123" s="425"/>
      <c r="AE123" s="52"/>
      <c r="AF123" s="707"/>
      <c r="AG123" s="313"/>
      <c r="AH123" s="285"/>
      <c r="AI123" s="314"/>
      <c r="AJ123" s="218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</row>
    <row r="124" spans="1:93" s="1" customFormat="1" ht="18" hidden="1" customHeight="1">
      <c r="A124" s="737" t="s">
        <v>98</v>
      </c>
      <c r="B124" s="705"/>
      <c r="C124" s="281"/>
      <c r="D124" s="282"/>
      <c r="E124" s="305"/>
      <c r="F124" s="306"/>
      <c r="G124" s="702"/>
      <c r="H124" s="418"/>
      <c r="I124" s="418"/>
      <c r="J124" s="425"/>
      <c r="K124" s="45"/>
      <c r="L124" s="702"/>
      <c r="M124" s="418"/>
      <c r="N124" s="418"/>
      <c r="O124" s="425"/>
      <c r="P124" s="45"/>
      <c r="Q124" s="702"/>
      <c r="R124" s="418"/>
      <c r="S124" s="418"/>
      <c r="T124" s="425"/>
      <c r="U124" s="45"/>
      <c r="V124" s="702"/>
      <c r="W124" s="418"/>
      <c r="X124" s="418"/>
      <c r="Y124" s="425"/>
      <c r="Z124" s="426"/>
      <c r="AA124" s="702"/>
      <c r="AB124" s="418"/>
      <c r="AC124" s="418"/>
      <c r="AD124" s="425"/>
      <c r="AE124" s="45"/>
      <c r="AF124" s="705"/>
      <c r="AG124" s="307"/>
      <c r="AH124" s="279"/>
      <c r="AI124" s="308"/>
      <c r="AJ124" s="306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</row>
    <row r="125" spans="1:93" s="1" customFormat="1" ht="18" hidden="1" customHeight="1">
      <c r="A125" s="738"/>
      <c r="B125" s="706"/>
      <c r="C125" s="283"/>
      <c r="D125" s="69"/>
      <c r="E125" s="309"/>
      <c r="F125" s="217"/>
      <c r="G125" s="703"/>
      <c r="H125" s="418"/>
      <c r="I125" s="418"/>
      <c r="J125" s="425"/>
      <c r="K125" s="49"/>
      <c r="L125" s="703"/>
      <c r="M125" s="418"/>
      <c r="N125" s="418"/>
      <c r="O125" s="425"/>
      <c r="P125" s="49"/>
      <c r="Q125" s="703"/>
      <c r="R125" s="418"/>
      <c r="S125" s="418"/>
      <c r="T125" s="425"/>
      <c r="U125" s="49"/>
      <c r="V125" s="703"/>
      <c r="W125" s="418"/>
      <c r="X125" s="418"/>
      <c r="Y125" s="425"/>
      <c r="Z125" s="53"/>
      <c r="AA125" s="703"/>
      <c r="AB125" s="418"/>
      <c r="AC125" s="418"/>
      <c r="AD125" s="425"/>
      <c r="AE125" s="49"/>
      <c r="AF125" s="706"/>
      <c r="AG125" s="310"/>
      <c r="AH125" s="280"/>
      <c r="AI125" s="311"/>
      <c r="AJ125" s="217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</row>
    <row r="126" spans="1:93" s="1" customFormat="1" ht="18" hidden="1" customHeight="1">
      <c r="A126" s="738"/>
      <c r="B126" s="706"/>
      <c r="C126" s="283"/>
      <c r="D126" s="69"/>
      <c r="E126" s="309"/>
      <c r="F126" s="217"/>
      <c r="G126" s="703"/>
      <c r="H126" s="418"/>
      <c r="I126" s="418"/>
      <c r="J126" s="425"/>
      <c r="K126" s="49"/>
      <c r="L126" s="703"/>
      <c r="M126" s="418"/>
      <c r="N126" s="418"/>
      <c r="O126" s="425"/>
      <c r="P126" s="49"/>
      <c r="Q126" s="703"/>
      <c r="R126" s="418"/>
      <c r="S126" s="418"/>
      <c r="T126" s="425"/>
      <c r="U126" s="49"/>
      <c r="V126" s="703"/>
      <c r="W126" s="418"/>
      <c r="X126" s="418"/>
      <c r="Y126" s="425"/>
      <c r="Z126" s="53"/>
      <c r="AA126" s="703"/>
      <c r="AB126" s="418"/>
      <c r="AC126" s="418"/>
      <c r="AD126" s="425"/>
      <c r="AE126" s="49"/>
      <c r="AF126" s="706"/>
      <c r="AG126" s="310"/>
      <c r="AH126" s="280"/>
      <c r="AI126" s="311"/>
      <c r="AJ126" s="217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</row>
    <row r="127" spans="1:93" s="1" customFormat="1" ht="18" hidden="1" customHeight="1">
      <c r="A127" s="738"/>
      <c r="B127" s="706"/>
      <c r="C127" s="283"/>
      <c r="D127" s="69"/>
      <c r="E127" s="309"/>
      <c r="F127" s="217"/>
      <c r="G127" s="703"/>
      <c r="H127" s="418"/>
      <c r="I127" s="418"/>
      <c r="J127" s="425"/>
      <c r="K127" s="49"/>
      <c r="L127" s="703"/>
      <c r="M127" s="418"/>
      <c r="N127" s="418"/>
      <c r="O127" s="425"/>
      <c r="P127" s="49"/>
      <c r="Q127" s="703"/>
      <c r="R127" s="418"/>
      <c r="S127" s="418"/>
      <c r="T127" s="425"/>
      <c r="U127" s="49"/>
      <c r="V127" s="703"/>
      <c r="W127" s="418"/>
      <c r="X127" s="418"/>
      <c r="Y127" s="425"/>
      <c r="Z127" s="53"/>
      <c r="AA127" s="703"/>
      <c r="AB127" s="418"/>
      <c r="AC127" s="418"/>
      <c r="AD127" s="425"/>
      <c r="AE127" s="49"/>
      <c r="AF127" s="706"/>
      <c r="AG127" s="310"/>
      <c r="AH127" s="280"/>
      <c r="AI127" s="311"/>
      <c r="AJ127" s="21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</row>
    <row r="128" spans="1:93" s="1" customFormat="1" ht="18" hidden="1" customHeight="1">
      <c r="A128" s="738"/>
      <c r="B128" s="706"/>
      <c r="C128" s="283"/>
      <c r="D128" s="69"/>
      <c r="E128" s="309"/>
      <c r="F128" s="217"/>
      <c r="G128" s="703"/>
      <c r="H128" s="418"/>
      <c r="I128" s="418"/>
      <c r="J128" s="425"/>
      <c r="K128" s="49"/>
      <c r="L128" s="703"/>
      <c r="M128" s="418"/>
      <c r="N128" s="418"/>
      <c r="O128" s="425"/>
      <c r="P128" s="49"/>
      <c r="Q128" s="703"/>
      <c r="R128" s="418"/>
      <c r="S128" s="418"/>
      <c r="T128" s="425"/>
      <c r="U128" s="49"/>
      <c r="V128" s="703"/>
      <c r="W128" s="418"/>
      <c r="X128" s="418"/>
      <c r="Y128" s="425"/>
      <c r="Z128" s="53"/>
      <c r="AA128" s="703"/>
      <c r="AB128" s="418"/>
      <c r="AC128" s="418"/>
      <c r="AD128" s="425"/>
      <c r="AE128" s="49"/>
      <c r="AF128" s="706"/>
      <c r="AG128" s="310"/>
      <c r="AH128" s="280"/>
      <c r="AI128" s="311"/>
      <c r="AJ128" s="217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</row>
    <row r="129" spans="1:93" s="1" customFormat="1" ht="18" hidden="1" customHeight="1">
      <c r="A129" s="738"/>
      <c r="B129" s="706"/>
      <c r="C129" s="283"/>
      <c r="D129" s="69"/>
      <c r="E129" s="309"/>
      <c r="F129" s="217"/>
      <c r="G129" s="703"/>
      <c r="H129" s="418"/>
      <c r="I129" s="418"/>
      <c r="J129" s="425"/>
      <c r="K129" s="49"/>
      <c r="L129" s="703"/>
      <c r="M129" s="418"/>
      <c r="N129" s="418"/>
      <c r="O129" s="425"/>
      <c r="P129" s="49"/>
      <c r="Q129" s="703"/>
      <c r="R129" s="418"/>
      <c r="S129" s="418"/>
      <c r="T129" s="425"/>
      <c r="U129" s="49"/>
      <c r="V129" s="703"/>
      <c r="W129" s="418"/>
      <c r="X129" s="418"/>
      <c r="Y129" s="425"/>
      <c r="Z129" s="53"/>
      <c r="AA129" s="703"/>
      <c r="AB129" s="418"/>
      <c r="AC129" s="418"/>
      <c r="AD129" s="425"/>
      <c r="AE129" s="49"/>
      <c r="AF129" s="706"/>
      <c r="AG129" s="310"/>
      <c r="AH129" s="280"/>
      <c r="AI129" s="311"/>
      <c r="AJ129" s="217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s="1" customFormat="1" ht="18" hidden="1" customHeight="1">
      <c r="A130" s="738"/>
      <c r="B130" s="706"/>
      <c r="C130" s="283"/>
      <c r="D130" s="69"/>
      <c r="E130" s="309"/>
      <c r="F130" s="217"/>
      <c r="G130" s="703"/>
      <c r="H130" s="418"/>
      <c r="I130" s="418"/>
      <c r="J130" s="425"/>
      <c r="K130" s="49"/>
      <c r="L130" s="703"/>
      <c r="M130" s="418"/>
      <c r="N130" s="418"/>
      <c r="O130" s="425"/>
      <c r="P130" s="49"/>
      <c r="Q130" s="703"/>
      <c r="R130" s="418"/>
      <c r="S130" s="418"/>
      <c r="T130" s="425"/>
      <c r="U130" s="49"/>
      <c r="V130" s="703"/>
      <c r="W130" s="418"/>
      <c r="X130" s="418"/>
      <c r="Y130" s="425"/>
      <c r="Z130" s="53"/>
      <c r="AA130" s="703"/>
      <c r="AB130" s="418"/>
      <c r="AC130" s="418"/>
      <c r="AD130" s="425"/>
      <c r="AE130" s="49"/>
      <c r="AF130" s="706"/>
      <c r="AG130" s="310"/>
      <c r="AH130" s="280"/>
      <c r="AI130" s="311"/>
      <c r="AJ130" s="217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</row>
    <row r="131" spans="1:93" s="1" customFormat="1" ht="18" hidden="1" customHeight="1">
      <c r="A131" s="738"/>
      <c r="B131" s="706"/>
      <c r="C131" s="283"/>
      <c r="D131" s="69"/>
      <c r="E131" s="309"/>
      <c r="F131" s="217"/>
      <c r="G131" s="703"/>
      <c r="H131" s="418"/>
      <c r="I131" s="418"/>
      <c r="J131" s="425"/>
      <c r="K131" s="49"/>
      <c r="L131" s="703"/>
      <c r="M131" s="418"/>
      <c r="N131" s="418"/>
      <c r="O131" s="425"/>
      <c r="P131" s="49"/>
      <c r="Q131" s="703"/>
      <c r="R131" s="418"/>
      <c r="S131" s="418"/>
      <c r="T131" s="425"/>
      <c r="U131" s="49"/>
      <c r="V131" s="703"/>
      <c r="W131" s="418"/>
      <c r="X131" s="418"/>
      <c r="Y131" s="425"/>
      <c r="Z131" s="53"/>
      <c r="AA131" s="703"/>
      <c r="AB131" s="418"/>
      <c r="AC131" s="418"/>
      <c r="AD131" s="425"/>
      <c r="AE131" s="49"/>
      <c r="AF131" s="706"/>
      <c r="AG131" s="310"/>
      <c r="AH131" s="280"/>
      <c r="AI131" s="311"/>
      <c r="AJ131" s="217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</row>
    <row r="132" spans="1:93" s="1" customFormat="1" ht="18" hidden="1" customHeight="1">
      <c r="A132" s="738"/>
      <c r="B132" s="706"/>
      <c r="C132" s="283"/>
      <c r="D132" s="69"/>
      <c r="E132" s="309"/>
      <c r="F132" s="217"/>
      <c r="G132" s="703"/>
      <c r="H132" s="418"/>
      <c r="I132" s="418"/>
      <c r="J132" s="425"/>
      <c r="K132" s="49"/>
      <c r="L132" s="703"/>
      <c r="M132" s="418"/>
      <c r="N132" s="418"/>
      <c r="O132" s="425"/>
      <c r="P132" s="49"/>
      <c r="Q132" s="703"/>
      <c r="R132" s="418"/>
      <c r="S132" s="418"/>
      <c r="T132" s="425"/>
      <c r="U132" s="49"/>
      <c r="V132" s="703"/>
      <c r="W132" s="418"/>
      <c r="X132" s="418"/>
      <c r="Y132" s="425"/>
      <c r="Z132" s="53"/>
      <c r="AA132" s="703"/>
      <c r="AB132" s="418"/>
      <c r="AC132" s="418"/>
      <c r="AD132" s="425"/>
      <c r="AE132" s="49"/>
      <c r="AF132" s="706"/>
      <c r="AG132" s="310"/>
      <c r="AH132" s="280"/>
      <c r="AI132" s="311"/>
      <c r="AJ132" s="217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</row>
    <row r="133" spans="1:93" s="1" customFormat="1" ht="18" hidden="1" customHeight="1">
      <c r="A133" s="738"/>
      <c r="B133" s="706"/>
      <c r="C133" s="283"/>
      <c r="D133" s="69"/>
      <c r="E133" s="309"/>
      <c r="F133" s="217"/>
      <c r="G133" s="703"/>
      <c r="H133" s="418"/>
      <c r="I133" s="418"/>
      <c r="J133" s="425"/>
      <c r="K133" s="49"/>
      <c r="L133" s="703"/>
      <c r="M133" s="418"/>
      <c r="N133" s="418"/>
      <c r="O133" s="425"/>
      <c r="P133" s="49"/>
      <c r="Q133" s="703"/>
      <c r="R133" s="418"/>
      <c r="S133" s="418"/>
      <c r="T133" s="425"/>
      <c r="U133" s="49"/>
      <c r="V133" s="703"/>
      <c r="W133" s="418"/>
      <c r="X133" s="418"/>
      <c r="Y133" s="425"/>
      <c r="Z133" s="53"/>
      <c r="AA133" s="703"/>
      <c r="AB133" s="418"/>
      <c r="AC133" s="418"/>
      <c r="AD133" s="425"/>
      <c r="AE133" s="49"/>
      <c r="AF133" s="706"/>
      <c r="AG133" s="310"/>
      <c r="AH133" s="280"/>
      <c r="AI133" s="311"/>
      <c r="AJ133" s="217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</row>
    <row r="134" spans="1:93" s="1" customFormat="1" ht="18" hidden="1" customHeight="1">
      <c r="A134" s="738"/>
      <c r="B134" s="706"/>
      <c r="C134" s="283"/>
      <c r="D134" s="69"/>
      <c r="E134" s="309"/>
      <c r="F134" s="217"/>
      <c r="G134" s="703"/>
      <c r="H134" s="418"/>
      <c r="I134" s="418"/>
      <c r="J134" s="425"/>
      <c r="K134" s="49"/>
      <c r="L134" s="703"/>
      <c r="M134" s="418"/>
      <c r="N134" s="418"/>
      <c r="O134" s="425"/>
      <c r="P134" s="49"/>
      <c r="Q134" s="703"/>
      <c r="R134" s="418"/>
      <c r="S134" s="418"/>
      <c r="T134" s="425"/>
      <c r="U134" s="49"/>
      <c r="V134" s="703"/>
      <c r="W134" s="418"/>
      <c r="X134" s="418"/>
      <c r="Y134" s="425"/>
      <c r="Z134" s="53"/>
      <c r="AA134" s="703"/>
      <c r="AB134" s="418"/>
      <c r="AC134" s="418"/>
      <c r="AD134" s="425"/>
      <c r="AE134" s="49"/>
      <c r="AF134" s="706"/>
      <c r="AG134" s="310"/>
      <c r="AH134" s="280"/>
      <c r="AI134" s="311"/>
      <c r="AJ134" s="217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</row>
    <row r="135" spans="1:93" s="1" customFormat="1" ht="18" hidden="1" customHeight="1">
      <c r="A135" s="738"/>
      <c r="B135" s="706"/>
      <c r="C135" s="283"/>
      <c r="D135" s="69"/>
      <c r="E135" s="309"/>
      <c r="F135" s="217"/>
      <c r="G135" s="703"/>
      <c r="H135" s="418"/>
      <c r="I135" s="418"/>
      <c r="J135" s="425"/>
      <c r="K135" s="49"/>
      <c r="L135" s="703"/>
      <c r="M135" s="418"/>
      <c r="N135" s="418"/>
      <c r="O135" s="425"/>
      <c r="P135" s="49"/>
      <c r="Q135" s="703"/>
      <c r="R135" s="418"/>
      <c r="S135" s="418"/>
      <c r="T135" s="425"/>
      <c r="U135" s="49"/>
      <c r="V135" s="703"/>
      <c r="W135" s="418"/>
      <c r="X135" s="418"/>
      <c r="Y135" s="425"/>
      <c r="Z135" s="53"/>
      <c r="AA135" s="703"/>
      <c r="AB135" s="418"/>
      <c r="AC135" s="418"/>
      <c r="AD135" s="425"/>
      <c r="AE135" s="49"/>
      <c r="AF135" s="706"/>
      <c r="AG135" s="310"/>
      <c r="AH135" s="280"/>
      <c r="AI135" s="311"/>
      <c r="AJ135" s="217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</row>
    <row r="136" spans="1:93" s="1" customFormat="1" ht="18" hidden="1" customHeight="1">
      <c r="A136" s="738"/>
      <c r="B136" s="706"/>
      <c r="C136" s="283"/>
      <c r="D136" s="69"/>
      <c r="E136" s="309"/>
      <c r="F136" s="217"/>
      <c r="G136" s="703"/>
      <c r="H136" s="418"/>
      <c r="I136" s="418"/>
      <c r="J136" s="425"/>
      <c r="K136" s="49"/>
      <c r="L136" s="703"/>
      <c r="M136" s="418"/>
      <c r="N136" s="418"/>
      <c r="O136" s="425"/>
      <c r="P136" s="49"/>
      <c r="Q136" s="703"/>
      <c r="R136" s="418"/>
      <c r="S136" s="418"/>
      <c r="T136" s="425"/>
      <c r="U136" s="49"/>
      <c r="V136" s="703"/>
      <c r="W136" s="418"/>
      <c r="X136" s="418"/>
      <c r="Y136" s="425"/>
      <c r="Z136" s="53"/>
      <c r="AA136" s="703"/>
      <c r="AB136" s="418"/>
      <c r="AC136" s="418"/>
      <c r="AD136" s="425"/>
      <c r="AE136" s="49"/>
      <c r="AF136" s="706"/>
      <c r="AG136" s="310"/>
      <c r="AH136" s="280"/>
      <c r="AI136" s="311"/>
      <c r="AJ136" s="217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</row>
    <row r="137" spans="1:93" s="1" customFormat="1" ht="18" hidden="1" customHeight="1">
      <c r="A137" s="738"/>
      <c r="B137" s="706"/>
      <c r="C137" s="283"/>
      <c r="D137" s="69"/>
      <c r="E137" s="309"/>
      <c r="F137" s="217"/>
      <c r="G137" s="703"/>
      <c r="H137" s="418"/>
      <c r="I137" s="418"/>
      <c r="J137" s="425"/>
      <c r="K137" s="49"/>
      <c r="L137" s="703"/>
      <c r="M137" s="418"/>
      <c r="N137" s="418"/>
      <c r="O137" s="425"/>
      <c r="P137" s="49"/>
      <c r="Q137" s="703"/>
      <c r="R137" s="418"/>
      <c r="S137" s="418"/>
      <c r="T137" s="425"/>
      <c r="U137" s="49"/>
      <c r="V137" s="703"/>
      <c r="W137" s="418"/>
      <c r="X137" s="418"/>
      <c r="Y137" s="425"/>
      <c r="Z137" s="53"/>
      <c r="AA137" s="703"/>
      <c r="AB137" s="418"/>
      <c r="AC137" s="418"/>
      <c r="AD137" s="425"/>
      <c r="AE137" s="49"/>
      <c r="AF137" s="706"/>
      <c r="AG137" s="310"/>
      <c r="AH137" s="280"/>
      <c r="AI137" s="311"/>
      <c r="AJ137" s="21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</row>
    <row r="138" spans="1:93" s="1" customFormat="1" ht="18" hidden="1" customHeight="1">
      <c r="A138" s="739"/>
      <c r="B138" s="707"/>
      <c r="C138" s="284"/>
      <c r="D138" s="71"/>
      <c r="E138" s="312"/>
      <c r="F138" s="218"/>
      <c r="G138" s="704"/>
      <c r="H138" s="418"/>
      <c r="I138" s="418"/>
      <c r="J138" s="425"/>
      <c r="K138" s="52"/>
      <c r="L138" s="704"/>
      <c r="M138" s="418"/>
      <c r="N138" s="418"/>
      <c r="O138" s="425"/>
      <c r="P138" s="52"/>
      <c r="Q138" s="704"/>
      <c r="R138" s="418"/>
      <c r="S138" s="418"/>
      <c r="T138" s="425"/>
      <c r="U138" s="52"/>
      <c r="V138" s="704"/>
      <c r="W138" s="418"/>
      <c r="X138" s="418"/>
      <c r="Y138" s="425"/>
      <c r="Z138" s="54"/>
      <c r="AA138" s="704"/>
      <c r="AB138" s="418"/>
      <c r="AC138" s="418"/>
      <c r="AD138" s="425"/>
      <c r="AE138" s="52"/>
      <c r="AF138" s="707"/>
      <c r="AG138" s="313"/>
      <c r="AH138" s="285"/>
      <c r="AI138" s="314"/>
      <c r="AJ138" s="21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</row>
    <row r="139" spans="1:93" s="1" customFormat="1" ht="18" hidden="1" customHeight="1">
      <c r="A139" s="737" t="s">
        <v>99</v>
      </c>
      <c r="B139" s="705"/>
      <c r="C139" s="281"/>
      <c r="D139" s="282"/>
      <c r="E139" s="305"/>
      <c r="F139" s="306"/>
      <c r="G139" s="702"/>
      <c r="H139" s="418"/>
      <c r="I139" s="418"/>
      <c r="J139" s="425"/>
      <c r="K139" s="45"/>
      <c r="L139" s="702"/>
      <c r="M139" s="418"/>
      <c r="N139" s="418"/>
      <c r="O139" s="425"/>
      <c r="P139" s="45"/>
      <c r="Q139" s="702"/>
      <c r="R139" s="418"/>
      <c r="S139" s="418"/>
      <c r="T139" s="425"/>
      <c r="U139" s="45"/>
      <c r="V139" s="702"/>
      <c r="W139" s="418"/>
      <c r="X139" s="418"/>
      <c r="Y139" s="425"/>
      <c r="Z139" s="426"/>
      <c r="AA139" s="702"/>
      <c r="AB139" s="418"/>
      <c r="AC139" s="418"/>
      <c r="AD139" s="425"/>
      <c r="AE139" s="45"/>
      <c r="AF139" s="705"/>
      <c r="AG139" s="307"/>
      <c r="AH139" s="279"/>
      <c r="AI139" s="308"/>
      <c r="AJ139" s="306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</row>
    <row r="140" spans="1:93" s="1" customFormat="1" ht="18" hidden="1" customHeight="1">
      <c r="A140" s="738"/>
      <c r="B140" s="706"/>
      <c r="C140" s="283"/>
      <c r="D140" s="69"/>
      <c r="E140" s="309"/>
      <c r="F140" s="217"/>
      <c r="G140" s="703"/>
      <c r="H140" s="418"/>
      <c r="I140" s="418"/>
      <c r="J140" s="425"/>
      <c r="K140" s="49"/>
      <c r="L140" s="703"/>
      <c r="M140" s="418"/>
      <c r="N140" s="418"/>
      <c r="O140" s="425"/>
      <c r="P140" s="49"/>
      <c r="Q140" s="703"/>
      <c r="R140" s="418"/>
      <c r="S140" s="418"/>
      <c r="T140" s="425"/>
      <c r="U140" s="49"/>
      <c r="V140" s="703"/>
      <c r="W140" s="418"/>
      <c r="X140" s="418"/>
      <c r="Y140" s="425"/>
      <c r="Z140" s="53"/>
      <c r="AA140" s="703"/>
      <c r="AB140" s="418"/>
      <c r="AC140" s="418"/>
      <c r="AD140" s="425"/>
      <c r="AE140" s="49"/>
      <c r="AF140" s="706"/>
      <c r="AG140" s="310"/>
      <c r="AH140" s="280"/>
      <c r="AI140" s="311"/>
      <c r="AJ140" s="217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</row>
    <row r="141" spans="1:93" s="1" customFormat="1" ht="18" hidden="1" customHeight="1">
      <c r="A141" s="738"/>
      <c r="B141" s="706"/>
      <c r="C141" s="283"/>
      <c r="D141" s="69"/>
      <c r="E141" s="309"/>
      <c r="F141" s="217"/>
      <c r="G141" s="703"/>
      <c r="H141" s="418"/>
      <c r="I141" s="418"/>
      <c r="J141" s="425"/>
      <c r="K141" s="49"/>
      <c r="L141" s="703"/>
      <c r="M141" s="418"/>
      <c r="N141" s="418"/>
      <c r="O141" s="425"/>
      <c r="P141" s="49"/>
      <c r="Q141" s="703"/>
      <c r="R141" s="418"/>
      <c r="S141" s="418"/>
      <c r="T141" s="425"/>
      <c r="U141" s="49"/>
      <c r="V141" s="703"/>
      <c r="W141" s="418"/>
      <c r="X141" s="418"/>
      <c r="Y141" s="425"/>
      <c r="Z141" s="53"/>
      <c r="AA141" s="703"/>
      <c r="AB141" s="418"/>
      <c r="AC141" s="418"/>
      <c r="AD141" s="425"/>
      <c r="AE141" s="49"/>
      <c r="AF141" s="706"/>
      <c r="AG141" s="310"/>
      <c r="AH141" s="280"/>
      <c r="AI141" s="311"/>
      <c r="AJ141" s="217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</row>
    <row r="142" spans="1:93" s="1" customFormat="1" ht="18" hidden="1" customHeight="1">
      <c r="A142" s="738"/>
      <c r="B142" s="706"/>
      <c r="C142" s="283"/>
      <c r="D142" s="69"/>
      <c r="E142" s="309"/>
      <c r="F142" s="217"/>
      <c r="G142" s="703"/>
      <c r="H142" s="418"/>
      <c r="I142" s="418"/>
      <c r="J142" s="425"/>
      <c r="K142" s="49"/>
      <c r="L142" s="703"/>
      <c r="M142" s="418"/>
      <c r="N142" s="418"/>
      <c r="O142" s="425"/>
      <c r="P142" s="49"/>
      <c r="Q142" s="703"/>
      <c r="R142" s="418"/>
      <c r="S142" s="418"/>
      <c r="T142" s="425"/>
      <c r="U142" s="49"/>
      <c r="V142" s="703"/>
      <c r="W142" s="418"/>
      <c r="X142" s="418"/>
      <c r="Y142" s="425"/>
      <c r="Z142" s="53"/>
      <c r="AA142" s="703"/>
      <c r="AB142" s="418"/>
      <c r="AC142" s="418"/>
      <c r="AD142" s="425"/>
      <c r="AE142" s="49"/>
      <c r="AF142" s="706"/>
      <c r="AG142" s="310"/>
      <c r="AH142" s="280"/>
      <c r="AI142" s="311"/>
      <c r="AJ142" s="217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</row>
    <row r="143" spans="1:93" s="1" customFormat="1" ht="18" hidden="1" customHeight="1">
      <c r="A143" s="738"/>
      <c r="B143" s="706"/>
      <c r="C143" s="283"/>
      <c r="D143" s="69"/>
      <c r="E143" s="309"/>
      <c r="F143" s="217"/>
      <c r="G143" s="703"/>
      <c r="H143" s="418"/>
      <c r="I143" s="418"/>
      <c r="J143" s="425"/>
      <c r="K143" s="49"/>
      <c r="L143" s="703"/>
      <c r="M143" s="418"/>
      <c r="N143" s="418"/>
      <c r="O143" s="425"/>
      <c r="P143" s="49"/>
      <c r="Q143" s="703"/>
      <c r="R143" s="418"/>
      <c r="S143" s="418"/>
      <c r="T143" s="425"/>
      <c r="U143" s="49"/>
      <c r="V143" s="703"/>
      <c r="W143" s="418"/>
      <c r="X143" s="418"/>
      <c r="Y143" s="425"/>
      <c r="Z143" s="53"/>
      <c r="AA143" s="703"/>
      <c r="AB143" s="418"/>
      <c r="AC143" s="418"/>
      <c r="AD143" s="425"/>
      <c r="AE143" s="49"/>
      <c r="AF143" s="706"/>
      <c r="AG143" s="310"/>
      <c r="AH143" s="280"/>
      <c r="AI143" s="311"/>
      <c r="AJ143" s="217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</row>
    <row r="144" spans="1:93" s="1" customFormat="1" ht="18" hidden="1" customHeight="1">
      <c r="A144" s="738"/>
      <c r="B144" s="706"/>
      <c r="C144" s="283"/>
      <c r="D144" s="69"/>
      <c r="E144" s="309"/>
      <c r="F144" s="217"/>
      <c r="G144" s="703"/>
      <c r="H144" s="418"/>
      <c r="I144" s="418"/>
      <c r="J144" s="425"/>
      <c r="K144" s="49"/>
      <c r="L144" s="703"/>
      <c r="M144" s="418"/>
      <c r="N144" s="418"/>
      <c r="O144" s="425"/>
      <c r="P144" s="49"/>
      <c r="Q144" s="703"/>
      <c r="R144" s="418"/>
      <c r="S144" s="418"/>
      <c r="T144" s="425"/>
      <c r="U144" s="49"/>
      <c r="V144" s="703"/>
      <c r="W144" s="418"/>
      <c r="X144" s="418"/>
      <c r="Y144" s="425"/>
      <c r="Z144" s="53"/>
      <c r="AA144" s="703"/>
      <c r="AB144" s="418"/>
      <c r="AC144" s="418"/>
      <c r="AD144" s="425"/>
      <c r="AE144" s="49"/>
      <c r="AF144" s="706"/>
      <c r="AG144" s="310"/>
      <c r="AH144" s="280"/>
      <c r="AI144" s="311"/>
      <c r="AJ144" s="217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</row>
    <row r="145" spans="1:93" s="1" customFormat="1" ht="18" hidden="1" customHeight="1">
      <c r="A145" s="738"/>
      <c r="B145" s="706"/>
      <c r="C145" s="283"/>
      <c r="D145" s="69"/>
      <c r="E145" s="309"/>
      <c r="F145" s="217"/>
      <c r="G145" s="703"/>
      <c r="H145" s="418"/>
      <c r="I145" s="418"/>
      <c r="J145" s="425"/>
      <c r="K145" s="49"/>
      <c r="L145" s="703"/>
      <c r="M145" s="418"/>
      <c r="N145" s="418"/>
      <c r="O145" s="425"/>
      <c r="P145" s="49"/>
      <c r="Q145" s="703"/>
      <c r="R145" s="418"/>
      <c r="S145" s="418"/>
      <c r="T145" s="425"/>
      <c r="U145" s="49"/>
      <c r="V145" s="703"/>
      <c r="W145" s="418"/>
      <c r="X145" s="418"/>
      <c r="Y145" s="425"/>
      <c r="Z145" s="53"/>
      <c r="AA145" s="703"/>
      <c r="AB145" s="418"/>
      <c r="AC145" s="418"/>
      <c r="AD145" s="425"/>
      <c r="AE145" s="49"/>
      <c r="AF145" s="706"/>
      <c r="AG145" s="310"/>
      <c r="AH145" s="280"/>
      <c r="AI145" s="311"/>
      <c r="AJ145" s="217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</row>
    <row r="146" spans="1:93" s="1" customFormat="1" ht="18" hidden="1" customHeight="1">
      <c r="A146" s="738"/>
      <c r="B146" s="706"/>
      <c r="C146" s="283"/>
      <c r="D146" s="69"/>
      <c r="E146" s="309"/>
      <c r="F146" s="217"/>
      <c r="G146" s="703"/>
      <c r="H146" s="418"/>
      <c r="I146" s="418"/>
      <c r="J146" s="425"/>
      <c r="K146" s="49"/>
      <c r="L146" s="703"/>
      <c r="M146" s="418"/>
      <c r="N146" s="418"/>
      <c r="O146" s="425"/>
      <c r="P146" s="49"/>
      <c r="Q146" s="703"/>
      <c r="R146" s="418"/>
      <c r="S146" s="418"/>
      <c r="T146" s="425"/>
      <c r="U146" s="49"/>
      <c r="V146" s="703"/>
      <c r="W146" s="418"/>
      <c r="X146" s="418"/>
      <c r="Y146" s="425"/>
      <c r="Z146" s="53"/>
      <c r="AA146" s="703"/>
      <c r="AB146" s="418"/>
      <c r="AC146" s="418"/>
      <c r="AD146" s="425"/>
      <c r="AE146" s="49"/>
      <c r="AF146" s="706"/>
      <c r="AG146" s="310"/>
      <c r="AH146" s="280"/>
      <c r="AI146" s="311"/>
      <c r="AJ146" s="217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</row>
    <row r="147" spans="1:93" s="1" customFormat="1" ht="18" hidden="1" customHeight="1">
      <c r="A147" s="738"/>
      <c r="B147" s="706"/>
      <c r="C147" s="283"/>
      <c r="D147" s="69"/>
      <c r="E147" s="309"/>
      <c r="F147" s="217"/>
      <c r="G147" s="703"/>
      <c r="H147" s="418"/>
      <c r="I147" s="418"/>
      <c r="J147" s="425"/>
      <c r="K147" s="49"/>
      <c r="L147" s="703"/>
      <c r="M147" s="418"/>
      <c r="N147" s="418"/>
      <c r="O147" s="425"/>
      <c r="P147" s="49"/>
      <c r="Q147" s="703"/>
      <c r="R147" s="418"/>
      <c r="S147" s="418"/>
      <c r="T147" s="425"/>
      <c r="U147" s="49"/>
      <c r="V147" s="703"/>
      <c r="W147" s="418"/>
      <c r="X147" s="418"/>
      <c r="Y147" s="425"/>
      <c r="Z147" s="53"/>
      <c r="AA147" s="703"/>
      <c r="AB147" s="418"/>
      <c r="AC147" s="418"/>
      <c r="AD147" s="425"/>
      <c r="AE147" s="49"/>
      <c r="AF147" s="706"/>
      <c r="AG147" s="310"/>
      <c r="AH147" s="280"/>
      <c r="AI147" s="311"/>
      <c r="AJ147" s="21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</row>
    <row r="148" spans="1:93" s="1" customFormat="1" ht="18" hidden="1" customHeight="1">
      <c r="A148" s="738"/>
      <c r="B148" s="706"/>
      <c r="C148" s="283"/>
      <c r="D148" s="69"/>
      <c r="E148" s="309"/>
      <c r="F148" s="217"/>
      <c r="G148" s="703"/>
      <c r="H148" s="418"/>
      <c r="I148" s="418"/>
      <c r="J148" s="425"/>
      <c r="K148" s="49"/>
      <c r="L148" s="703"/>
      <c r="M148" s="418"/>
      <c r="N148" s="418"/>
      <c r="O148" s="425"/>
      <c r="P148" s="49"/>
      <c r="Q148" s="703"/>
      <c r="R148" s="418"/>
      <c r="S148" s="418"/>
      <c r="T148" s="425"/>
      <c r="U148" s="49"/>
      <c r="V148" s="703"/>
      <c r="W148" s="418"/>
      <c r="X148" s="418"/>
      <c r="Y148" s="425"/>
      <c r="Z148" s="53"/>
      <c r="AA148" s="703"/>
      <c r="AB148" s="418"/>
      <c r="AC148" s="418"/>
      <c r="AD148" s="425"/>
      <c r="AE148" s="49"/>
      <c r="AF148" s="706"/>
      <c r="AG148" s="310"/>
      <c r="AH148" s="280"/>
      <c r="AI148" s="311"/>
      <c r="AJ148" s="217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</row>
    <row r="149" spans="1:93" s="1" customFormat="1" ht="18" hidden="1" customHeight="1">
      <c r="A149" s="738"/>
      <c r="B149" s="706"/>
      <c r="C149" s="283"/>
      <c r="D149" s="69"/>
      <c r="E149" s="309"/>
      <c r="F149" s="217"/>
      <c r="G149" s="703"/>
      <c r="H149" s="418"/>
      <c r="I149" s="418"/>
      <c r="J149" s="425"/>
      <c r="K149" s="49"/>
      <c r="L149" s="703"/>
      <c r="M149" s="418"/>
      <c r="N149" s="418"/>
      <c r="O149" s="425"/>
      <c r="P149" s="49"/>
      <c r="Q149" s="703"/>
      <c r="R149" s="418"/>
      <c r="S149" s="418"/>
      <c r="T149" s="425"/>
      <c r="U149" s="49"/>
      <c r="V149" s="703"/>
      <c r="W149" s="418"/>
      <c r="X149" s="418"/>
      <c r="Y149" s="425"/>
      <c r="Z149" s="53"/>
      <c r="AA149" s="703"/>
      <c r="AB149" s="418"/>
      <c r="AC149" s="418"/>
      <c r="AD149" s="425"/>
      <c r="AE149" s="49"/>
      <c r="AF149" s="706"/>
      <c r="AG149" s="310"/>
      <c r="AH149" s="280"/>
      <c r="AI149" s="311"/>
      <c r="AJ149" s="217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</row>
    <row r="150" spans="1:93" s="1" customFormat="1" ht="18" hidden="1" customHeight="1">
      <c r="A150" s="738"/>
      <c r="B150" s="706"/>
      <c r="C150" s="283"/>
      <c r="D150" s="69"/>
      <c r="E150" s="309"/>
      <c r="F150" s="217"/>
      <c r="G150" s="703"/>
      <c r="H150" s="418"/>
      <c r="I150" s="418"/>
      <c r="J150" s="425"/>
      <c r="K150" s="49"/>
      <c r="L150" s="703"/>
      <c r="M150" s="418"/>
      <c r="N150" s="418"/>
      <c r="O150" s="425"/>
      <c r="P150" s="49"/>
      <c r="Q150" s="703"/>
      <c r="R150" s="418"/>
      <c r="S150" s="418"/>
      <c r="T150" s="425"/>
      <c r="U150" s="49"/>
      <c r="V150" s="703"/>
      <c r="W150" s="418"/>
      <c r="X150" s="418"/>
      <c r="Y150" s="425"/>
      <c r="Z150" s="53"/>
      <c r="AA150" s="703"/>
      <c r="AB150" s="418"/>
      <c r="AC150" s="418"/>
      <c r="AD150" s="425"/>
      <c r="AE150" s="49"/>
      <c r="AF150" s="706"/>
      <c r="AG150" s="310"/>
      <c r="AH150" s="280"/>
      <c r="AI150" s="311"/>
      <c r="AJ150" s="217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</row>
    <row r="151" spans="1:93" s="1" customFormat="1" ht="18" hidden="1" customHeight="1">
      <c r="A151" s="738"/>
      <c r="B151" s="706"/>
      <c r="C151" s="283"/>
      <c r="D151" s="69"/>
      <c r="E151" s="309"/>
      <c r="F151" s="217"/>
      <c r="G151" s="703"/>
      <c r="H151" s="418"/>
      <c r="I151" s="418"/>
      <c r="J151" s="425"/>
      <c r="K151" s="49"/>
      <c r="L151" s="703"/>
      <c r="M151" s="418"/>
      <c r="N151" s="418"/>
      <c r="O151" s="425"/>
      <c r="P151" s="49"/>
      <c r="Q151" s="703"/>
      <c r="R151" s="418"/>
      <c r="S151" s="418"/>
      <c r="T151" s="425"/>
      <c r="U151" s="49"/>
      <c r="V151" s="703"/>
      <c r="W151" s="418"/>
      <c r="X151" s="418"/>
      <c r="Y151" s="425"/>
      <c r="Z151" s="53"/>
      <c r="AA151" s="703"/>
      <c r="AB151" s="418"/>
      <c r="AC151" s="418"/>
      <c r="AD151" s="425"/>
      <c r="AE151" s="49"/>
      <c r="AF151" s="706"/>
      <c r="AG151" s="310"/>
      <c r="AH151" s="280"/>
      <c r="AI151" s="311"/>
      <c r="AJ151" s="217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</row>
    <row r="152" spans="1:93" s="1" customFormat="1" ht="18" hidden="1" customHeight="1">
      <c r="A152" s="738"/>
      <c r="B152" s="706"/>
      <c r="C152" s="283"/>
      <c r="D152" s="69"/>
      <c r="E152" s="309"/>
      <c r="F152" s="217"/>
      <c r="G152" s="703"/>
      <c r="H152" s="418"/>
      <c r="I152" s="418"/>
      <c r="J152" s="425"/>
      <c r="K152" s="49"/>
      <c r="L152" s="703"/>
      <c r="M152" s="418"/>
      <c r="N152" s="418"/>
      <c r="O152" s="425"/>
      <c r="P152" s="49"/>
      <c r="Q152" s="703"/>
      <c r="R152" s="418"/>
      <c r="S152" s="418"/>
      <c r="T152" s="425"/>
      <c r="U152" s="49"/>
      <c r="V152" s="703"/>
      <c r="W152" s="418"/>
      <c r="X152" s="418"/>
      <c r="Y152" s="425"/>
      <c r="Z152" s="53"/>
      <c r="AA152" s="703"/>
      <c r="AB152" s="418"/>
      <c r="AC152" s="418"/>
      <c r="AD152" s="425"/>
      <c r="AE152" s="49"/>
      <c r="AF152" s="706"/>
      <c r="AG152" s="310"/>
      <c r="AH152" s="280"/>
      <c r="AI152" s="311"/>
      <c r="AJ152" s="217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</row>
    <row r="153" spans="1:93" s="1" customFormat="1" ht="18" hidden="1" customHeight="1">
      <c r="A153" s="739"/>
      <c r="B153" s="707"/>
      <c r="C153" s="284"/>
      <c r="D153" s="71"/>
      <c r="E153" s="312"/>
      <c r="F153" s="218"/>
      <c r="G153" s="704"/>
      <c r="H153" s="418"/>
      <c r="I153" s="418"/>
      <c r="J153" s="425"/>
      <c r="K153" s="52"/>
      <c r="L153" s="704"/>
      <c r="M153" s="418"/>
      <c r="N153" s="418"/>
      <c r="O153" s="425"/>
      <c r="P153" s="52"/>
      <c r="Q153" s="704"/>
      <c r="R153" s="418"/>
      <c r="S153" s="418"/>
      <c r="T153" s="425"/>
      <c r="U153" s="52"/>
      <c r="V153" s="704"/>
      <c r="W153" s="418"/>
      <c r="X153" s="418"/>
      <c r="Y153" s="425"/>
      <c r="Z153" s="54"/>
      <c r="AA153" s="704"/>
      <c r="AB153" s="418"/>
      <c r="AC153" s="418"/>
      <c r="AD153" s="425"/>
      <c r="AE153" s="52"/>
      <c r="AF153" s="707"/>
      <c r="AG153" s="313"/>
      <c r="AH153" s="285"/>
      <c r="AI153" s="314"/>
      <c r="AJ153" s="218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</row>
    <row r="154" spans="1:93" s="1" customFormat="1" ht="18" hidden="1" customHeight="1">
      <c r="A154" s="737" t="s">
        <v>100</v>
      </c>
      <c r="B154" s="705"/>
      <c r="C154" s="281"/>
      <c r="D154" s="282"/>
      <c r="E154" s="305"/>
      <c r="F154" s="306"/>
      <c r="G154" s="702"/>
      <c r="H154" s="418"/>
      <c r="I154" s="418"/>
      <c r="J154" s="425"/>
      <c r="K154" s="45"/>
      <c r="L154" s="702"/>
      <c r="M154" s="418"/>
      <c r="N154" s="418"/>
      <c r="O154" s="425"/>
      <c r="P154" s="45"/>
      <c r="Q154" s="702"/>
      <c r="R154" s="418"/>
      <c r="S154" s="418"/>
      <c r="T154" s="425"/>
      <c r="U154" s="45"/>
      <c r="V154" s="702"/>
      <c r="W154" s="418"/>
      <c r="X154" s="418"/>
      <c r="Y154" s="425"/>
      <c r="Z154" s="426"/>
      <c r="AA154" s="702"/>
      <c r="AB154" s="418"/>
      <c r="AC154" s="418"/>
      <c r="AD154" s="425"/>
      <c r="AE154" s="45"/>
      <c r="AF154" s="705"/>
      <c r="AG154" s="307"/>
      <c r="AH154" s="279"/>
      <c r="AI154" s="308"/>
      <c r="AJ154" s="306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</row>
    <row r="155" spans="1:93" s="1" customFormat="1" ht="18" hidden="1" customHeight="1">
      <c r="A155" s="738"/>
      <c r="B155" s="706"/>
      <c r="C155" s="283"/>
      <c r="D155" s="69"/>
      <c r="E155" s="309"/>
      <c r="F155" s="217"/>
      <c r="G155" s="703"/>
      <c r="H155" s="418"/>
      <c r="I155" s="418"/>
      <c r="J155" s="425"/>
      <c r="K155" s="49"/>
      <c r="L155" s="703"/>
      <c r="M155" s="418"/>
      <c r="N155" s="418"/>
      <c r="O155" s="425"/>
      <c r="P155" s="49"/>
      <c r="Q155" s="703"/>
      <c r="R155" s="418"/>
      <c r="S155" s="418"/>
      <c r="T155" s="425"/>
      <c r="U155" s="49"/>
      <c r="V155" s="703"/>
      <c r="W155" s="418"/>
      <c r="X155" s="418"/>
      <c r="Y155" s="425"/>
      <c r="Z155" s="53"/>
      <c r="AA155" s="703"/>
      <c r="AB155" s="418"/>
      <c r="AC155" s="418"/>
      <c r="AD155" s="425"/>
      <c r="AE155" s="49"/>
      <c r="AF155" s="706"/>
      <c r="AG155" s="310"/>
      <c r="AH155" s="280"/>
      <c r="AI155" s="311"/>
      <c r="AJ155" s="217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</row>
    <row r="156" spans="1:93" s="1" customFormat="1" ht="18" hidden="1" customHeight="1">
      <c r="A156" s="738"/>
      <c r="B156" s="706"/>
      <c r="C156" s="283"/>
      <c r="D156" s="69"/>
      <c r="E156" s="309"/>
      <c r="F156" s="217"/>
      <c r="G156" s="703"/>
      <c r="H156" s="418"/>
      <c r="I156" s="418"/>
      <c r="J156" s="425"/>
      <c r="K156" s="49"/>
      <c r="L156" s="703"/>
      <c r="M156" s="418"/>
      <c r="N156" s="418"/>
      <c r="O156" s="425"/>
      <c r="P156" s="49"/>
      <c r="Q156" s="703"/>
      <c r="R156" s="418"/>
      <c r="S156" s="418"/>
      <c r="T156" s="425"/>
      <c r="U156" s="49"/>
      <c r="V156" s="703"/>
      <c r="W156" s="418"/>
      <c r="X156" s="418"/>
      <c r="Y156" s="425"/>
      <c r="Z156" s="53"/>
      <c r="AA156" s="703"/>
      <c r="AB156" s="418"/>
      <c r="AC156" s="418"/>
      <c r="AD156" s="425"/>
      <c r="AE156" s="49"/>
      <c r="AF156" s="706"/>
      <c r="AG156" s="310"/>
      <c r="AH156" s="280"/>
      <c r="AI156" s="311"/>
      <c r="AJ156" s="217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</row>
    <row r="157" spans="1:93" s="1" customFormat="1" ht="18" hidden="1" customHeight="1">
      <c r="A157" s="738"/>
      <c r="B157" s="706"/>
      <c r="C157" s="283"/>
      <c r="D157" s="69"/>
      <c r="E157" s="309"/>
      <c r="F157" s="217"/>
      <c r="G157" s="703"/>
      <c r="H157" s="418"/>
      <c r="I157" s="418"/>
      <c r="J157" s="425"/>
      <c r="K157" s="49"/>
      <c r="L157" s="703"/>
      <c r="M157" s="418"/>
      <c r="N157" s="418"/>
      <c r="O157" s="425"/>
      <c r="P157" s="49"/>
      <c r="Q157" s="703"/>
      <c r="R157" s="418"/>
      <c r="S157" s="418"/>
      <c r="T157" s="425"/>
      <c r="U157" s="49"/>
      <c r="V157" s="703"/>
      <c r="W157" s="418"/>
      <c r="X157" s="418"/>
      <c r="Y157" s="425"/>
      <c r="Z157" s="53"/>
      <c r="AA157" s="703"/>
      <c r="AB157" s="418"/>
      <c r="AC157" s="418"/>
      <c r="AD157" s="425"/>
      <c r="AE157" s="49"/>
      <c r="AF157" s="706"/>
      <c r="AG157" s="310"/>
      <c r="AH157" s="280"/>
      <c r="AI157" s="311"/>
      <c r="AJ157" s="21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</row>
    <row r="158" spans="1:93" s="1" customFormat="1" ht="18" hidden="1" customHeight="1">
      <c r="A158" s="738"/>
      <c r="B158" s="706"/>
      <c r="C158" s="283"/>
      <c r="D158" s="69"/>
      <c r="E158" s="309"/>
      <c r="F158" s="217"/>
      <c r="G158" s="703"/>
      <c r="H158" s="418"/>
      <c r="I158" s="418"/>
      <c r="J158" s="425"/>
      <c r="K158" s="49"/>
      <c r="L158" s="703"/>
      <c r="M158" s="418"/>
      <c r="N158" s="418"/>
      <c r="O158" s="425"/>
      <c r="P158" s="49"/>
      <c r="Q158" s="703"/>
      <c r="R158" s="418"/>
      <c r="S158" s="418"/>
      <c r="T158" s="425"/>
      <c r="U158" s="49"/>
      <c r="V158" s="703"/>
      <c r="W158" s="418"/>
      <c r="X158" s="418"/>
      <c r="Y158" s="425"/>
      <c r="Z158" s="53"/>
      <c r="AA158" s="703"/>
      <c r="AB158" s="418"/>
      <c r="AC158" s="418"/>
      <c r="AD158" s="425"/>
      <c r="AE158" s="49"/>
      <c r="AF158" s="706"/>
      <c r="AG158" s="310"/>
      <c r="AH158" s="280"/>
      <c r="AI158" s="311"/>
      <c r="AJ158" s="217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</row>
    <row r="159" spans="1:93" s="1" customFormat="1" ht="18" hidden="1" customHeight="1">
      <c r="A159" s="738"/>
      <c r="B159" s="706"/>
      <c r="C159" s="283"/>
      <c r="D159" s="69"/>
      <c r="E159" s="309"/>
      <c r="F159" s="217"/>
      <c r="G159" s="703"/>
      <c r="H159" s="418"/>
      <c r="I159" s="418"/>
      <c r="J159" s="425"/>
      <c r="K159" s="49"/>
      <c r="L159" s="703"/>
      <c r="M159" s="418"/>
      <c r="N159" s="418"/>
      <c r="O159" s="425"/>
      <c r="P159" s="49"/>
      <c r="Q159" s="703"/>
      <c r="R159" s="418"/>
      <c r="S159" s="418"/>
      <c r="T159" s="425"/>
      <c r="U159" s="49"/>
      <c r="V159" s="703"/>
      <c r="W159" s="418"/>
      <c r="X159" s="418"/>
      <c r="Y159" s="425"/>
      <c r="Z159" s="53"/>
      <c r="AA159" s="703"/>
      <c r="AB159" s="418"/>
      <c r="AC159" s="418"/>
      <c r="AD159" s="425"/>
      <c r="AE159" s="49"/>
      <c r="AF159" s="706"/>
      <c r="AG159" s="310"/>
      <c r="AH159" s="280"/>
      <c r="AI159" s="311"/>
      <c r="AJ159" s="217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</row>
    <row r="160" spans="1:93" s="1" customFormat="1" ht="18" hidden="1" customHeight="1">
      <c r="A160" s="738"/>
      <c r="B160" s="706"/>
      <c r="C160" s="283"/>
      <c r="D160" s="69"/>
      <c r="E160" s="309"/>
      <c r="F160" s="217"/>
      <c r="G160" s="703"/>
      <c r="H160" s="418"/>
      <c r="I160" s="418"/>
      <c r="J160" s="425"/>
      <c r="K160" s="49"/>
      <c r="L160" s="703"/>
      <c r="M160" s="418"/>
      <c r="N160" s="418"/>
      <c r="O160" s="425"/>
      <c r="P160" s="49"/>
      <c r="Q160" s="703"/>
      <c r="R160" s="418"/>
      <c r="S160" s="418"/>
      <c r="T160" s="425"/>
      <c r="U160" s="49"/>
      <c r="V160" s="703"/>
      <c r="W160" s="418"/>
      <c r="X160" s="418"/>
      <c r="Y160" s="425"/>
      <c r="Z160" s="53"/>
      <c r="AA160" s="703"/>
      <c r="AB160" s="418"/>
      <c r="AC160" s="418"/>
      <c r="AD160" s="425"/>
      <c r="AE160" s="49"/>
      <c r="AF160" s="706"/>
      <c r="AG160" s="310"/>
      <c r="AH160" s="280"/>
      <c r="AI160" s="311"/>
      <c r="AJ160" s="217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</row>
    <row r="161" spans="1:93" s="1" customFormat="1" ht="18" hidden="1" customHeight="1">
      <c r="A161" s="738"/>
      <c r="B161" s="706"/>
      <c r="C161" s="283"/>
      <c r="D161" s="69"/>
      <c r="E161" s="309"/>
      <c r="F161" s="217"/>
      <c r="G161" s="703"/>
      <c r="H161" s="418"/>
      <c r="I161" s="418"/>
      <c r="J161" s="425"/>
      <c r="K161" s="49"/>
      <c r="L161" s="703"/>
      <c r="M161" s="418"/>
      <c r="N161" s="418"/>
      <c r="O161" s="425"/>
      <c r="P161" s="49"/>
      <c r="Q161" s="703"/>
      <c r="R161" s="418"/>
      <c r="S161" s="418"/>
      <c r="T161" s="425"/>
      <c r="U161" s="49"/>
      <c r="V161" s="703"/>
      <c r="W161" s="418"/>
      <c r="X161" s="418"/>
      <c r="Y161" s="425"/>
      <c r="Z161" s="53"/>
      <c r="AA161" s="703"/>
      <c r="AB161" s="418"/>
      <c r="AC161" s="418"/>
      <c r="AD161" s="425"/>
      <c r="AE161" s="49"/>
      <c r="AF161" s="706"/>
      <c r="AG161" s="310"/>
      <c r="AH161" s="280"/>
      <c r="AI161" s="311"/>
      <c r="AJ161" s="217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</row>
    <row r="162" spans="1:93" s="1" customFormat="1" ht="18" hidden="1" customHeight="1">
      <c r="A162" s="738"/>
      <c r="B162" s="706"/>
      <c r="C162" s="283"/>
      <c r="D162" s="69"/>
      <c r="E162" s="309"/>
      <c r="F162" s="217"/>
      <c r="G162" s="703"/>
      <c r="H162" s="418"/>
      <c r="I162" s="418"/>
      <c r="J162" s="425"/>
      <c r="K162" s="49"/>
      <c r="L162" s="703"/>
      <c r="M162" s="418"/>
      <c r="N162" s="418"/>
      <c r="O162" s="425"/>
      <c r="P162" s="49"/>
      <c r="Q162" s="703"/>
      <c r="R162" s="418"/>
      <c r="S162" s="418"/>
      <c r="T162" s="425"/>
      <c r="U162" s="49"/>
      <c r="V162" s="703"/>
      <c r="W162" s="418"/>
      <c r="X162" s="418"/>
      <c r="Y162" s="425"/>
      <c r="Z162" s="53"/>
      <c r="AA162" s="703"/>
      <c r="AB162" s="418"/>
      <c r="AC162" s="418"/>
      <c r="AD162" s="425"/>
      <c r="AE162" s="49"/>
      <c r="AF162" s="706"/>
      <c r="AG162" s="310"/>
      <c r="AH162" s="280"/>
      <c r="AI162" s="311"/>
      <c r="AJ162" s="217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</row>
    <row r="163" spans="1:93" s="1" customFormat="1" ht="18" hidden="1" customHeight="1">
      <c r="A163" s="738"/>
      <c r="B163" s="706"/>
      <c r="C163" s="283"/>
      <c r="D163" s="69"/>
      <c r="E163" s="309"/>
      <c r="F163" s="217"/>
      <c r="G163" s="703"/>
      <c r="H163" s="418"/>
      <c r="I163" s="418"/>
      <c r="J163" s="425"/>
      <c r="K163" s="49"/>
      <c r="L163" s="703"/>
      <c r="M163" s="418"/>
      <c r="N163" s="418"/>
      <c r="O163" s="425"/>
      <c r="P163" s="49"/>
      <c r="Q163" s="703"/>
      <c r="R163" s="418"/>
      <c r="S163" s="418"/>
      <c r="T163" s="425"/>
      <c r="U163" s="49"/>
      <c r="V163" s="703"/>
      <c r="W163" s="418"/>
      <c r="X163" s="418"/>
      <c r="Y163" s="425"/>
      <c r="Z163" s="53"/>
      <c r="AA163" s="703"/>
      <c r="AB163" s="418"/>
      <c r="AC163" s="418"/>
      <c r="AD163" s="425"/>
      <c r="AE163" s="49"/>
      <c r="AF163" s="706"/>
      <c r="AG163" s="310"/>
      <c r="AH163" s="280"/>
      <c r="AI163" s="311"/>
      <c r="AJ163" s="217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</row>
    <row r="164" spans="1:93" s="1" customFormat="1" ht="18" hidden="1" customHeight="1">
      <c r="A164" s="738"/>
      <c r="B164" s="706"/>
      <c r="C164" s="283"/>
      <c r="D164" s="69"/>
      <c r="E164" s="309"/>
      <c r="F164" s="217"/>
      <c r="G164" s="703"/>
      <c r="H164" s="418"/>
      <c r="I164" s="418"/>
      <c r="J164" s="425"/>
      <c r="K164" s="49"/>
      <c r="L164" s="703"/>
      <c r="M164" s="418"/>
      <c r="N164" s="418"/>
      <c r="O164" s="425"/>
      <c r="P164" s="49"/>
      <c r="Q164" s="703"/>
      <c r="R164" s="418"/>
      <c r="S164" s="418"/>
      <c r="T164" s="425"/>
      <c r="U164" s="49"/>
      <c r="V164" s="703"/>
      <c r="W164" s="418"/>
      <c r="X164" s="418"/>
      <c r="Y164" s="425"/>
      <c r="Z164" s="53"/>
      <c r="AA164" s="703"/>
      <c r="AB164" s="418"/>
      <c r="AC164" s="418"/>
      <c r="AD164" s="425"/>
      <c r="AE164" s="49"/>
      <c r="AF164" s="706"/>
      <c r="AG164" s="310"/>
      <c r="AH164" s="280"/>
      <c r="AI164" s="311"/>
      <c r="AJ164" s="217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</row>
    <row r="165" spans="1:93" s="1" customFormat="1" ht="18" hidden="1" customHeight="1">
      <c r="A165" s="738"/>
      <c r="B165" s="706"/>
      <c r="C165" s="283"/>
      <c r="D165" s="69"/>
      <c r="E165" s="309"/>
      <c r="F165" s="217"/>
      <c r="G165" s="703"/>
      <c r="H165" s="418"/>
      <c r="I165" s="418"/>
      <c r="J165" s="425"/>
      <c r="K165" s="49"/>
      <c r="L165" s="703"/>
      <c r="M165" s="418"/>
      <c r="N165" s="418"/>
      <c r="O165" s="425"/>
      <c r="P165" s="49"/>
      <c r="Q165" s="703"/>
      <c r="R165" s="418"/>
      <c r="S165" s="418"/>
      <c r="T165" s="425"/>
      <c r="U165" s="49"/>
      <c r="V165" s="703"/>
      <c r="W165" s="418"/>
      <c r="X165" s="418"/>
      <c r="Y165" s="425"/>
      <c r="Z165" s="53"/>
      <c r="AA165" s="703"/>
      <c r="AB165" s="418"/>
      <c r="AC165" s="418"/>
      <c r="AD165" s="425"/>
      <c r="AE165" s="49"/>
      <c r="AF165" s="706"/>
      <c r="AG165" s="310"/>
      <c r="AH165" s="280"/>
      <c r="AI165" s="311"/>
      <c r="AJ165" s="217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</row>
    <row r="166" spans="1:93" s="1" customFormat="1" ht="18" hidden="1" customHeight="1">
      <c r="A166" s="738"/>
      <c r="B166" s="706"/>
      <c r="C166" s="283"/>
      <c r="D166" s="69"/>
      <c r="E166" s="309"/>
      <c r="F166" s="217"/>
      <c r="G166" s="703"/>
      <c r="H166" s="418"/>
      <c r="I166" s="418"/>
      <c r="J166" s="425"/>
      <c r="K166" s="49"/>
      <c r="L166" s="703"/>
      <c r="M166" s="418"/>
      <c r="N166" s="418"/>
      <c r="O166" s="425"/>
      <c r="P166" s="49"/>
      <c r="Q166" s="703"/>
      <c r="R166" s="418"/>
      <c r="S166" s="418"/>
      <c r="T166" s="425"/>
      <c r="U166" s="49"/>
      <c r="V166" s="703"/>
      <c r="W166" s="418"/>
      <c r="X166" s="418"/>
      <c r="Y166" s="425"/>
      <c r="Z166" s="53"/>
      <c r="AA166" s="703"/>
      <c r="AB166" s="418"/>
      <c r="AC166" s="418"/>
      <c r="AD166" s="425"/>
      <c r="AE166" s="49"/>
      <c r="AF166" s="706"/>
      <c r="AG166" s="310"/>
      <c r="AH166" s="280"/>
      <c r="AI166" s="311"/>
      <c r="AJ166" s="217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</row>
    <row r="167" spans="1:93" s="1" customFormat="1" ht="18" hidden="1" customHeight="1">
      <c r="A167" s="738"/>
      <c r="B167" s="706"/>
      <c r="C167" s="283"/>
      <c r="D167" s="69"/>
      <c r="E167" s="309"/>
      <c r="F167" s="217"/>
      <c r="G167" s="703"/>
      <c r="H167" s="418"/>
      <c r="I167" s="418"/>
      <c r="J167" s="425"/>
      <c r="K167" s="49"/>
      <c r="L167" s="703"/>
      <c r="M167" s="418"/>
      <c r="N167" s="418"/>
      <c r="O167" s="425"/>
      <c r="P167" s="49"/>
      <c r="Q167" s="703"/>
      <c r="R167" s="418"/>
      <c r="S167" s="418"/>
      <c r="T167" s="425"/>
      <c r="U167" s="49"/>
      <c r="V167" s="703"/>
      <c r="W167" s="418"/>
      <c r="X167" s="418"/>
      <c r="Y167" s="425"/>
      <c r="Z167" s="53"/>
      <c r="AA167" s="703"/>
      <c r="AB167" s="418"/>
      <c r="AC167" s="418"/>
      <c r="AD167" s="425"/>
      <c r="AE167" s="49"/>
      <c r="AF167" s="706"/>
      <c r="AG167" s="310"/>
      <c r="AH167" s="280"/>
      <c r="AI167" s="311"/>
      <c r="AJ167" s="21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</row>
    <row r="168" spans="1:93" s="1" customFormat="1" ht="18" hidden="1" customHeight="1">
      <c r="A168" s="739"/>
      <c r="B168" s="707"/>
      <c r="C168" s="284"/>
      <c r="D168" s="71"/>
      <c r="E168" s="312"/>
      <c r="F168" s="218"/>
      <c r="G168" s="704"/>
      <c r="H168" s="418"/>
      <c r="I168" s="418"/>
      <c r="J168" s="425"/>
      <c r="K168" s="52"/>
      <c r="L168" s="704"/>
      <c r="M168" s="418"/>
      <c r="N168" s="418"/>
      <c r="O168" s="425"/>
      <c r="P168" s="52"/>
      <c r="Q168" s="704"/>
      <c r="R168" s="418"/>
      <c r="S168" s="418"/>
      <c r="T168" s="425"/>
      <c r="U168" s="52"/>
      <c r="V168" s="704"/>
      <c r="W168" s="418"/>
      <c r="X168" s="418"/>
      <c r="Y168" s="425"/>
      <c r="Z168" s="54"/>
      <c r="AA168" s="704"/>
      <c r="AB168" s="418"/>
      <c r="AC168" s="418"/>
      <c r="AD168" s="425"/>
      <c r="AE168" s="52"/>
      <c r="AF168" s="707"/>
      <c r="AG168" s="313"/>
      <c r="AH168" s="285"/>
      <c r="AI168" s="314"/>
      <c r="AJ168" s="21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</row>
    <row r="169" spans="1:93" s="1" customFormat="1" ht="18" hidden="1" customHeight="1">
      <c r="A169" s="737" t="s">
        <v>101</v>
      </c>
      <c r="B169" s="705"/>
      <c r="C169" s="281"/>
      <c r="D169" s="282"/>
      <c r="E169" s="305"/>
      <c r="F169" s="306"/>
      <c r="G169" s="702"/>
      <c r="H169" s="418"/>
      <c r="I169" s="418"/>
      <c r="J169" s="425"/>
      <c r="K169" s="45"/>
      <c r="L169" s="702"/>
      <c r="M169" s="418"/>
      <c r="N169" s="418"/>
      <c r="O169" s="425"/>
      <c r="P169" s="45"/>
      <c r="Q169" s="702"/>
      <c r="R169" s="418"/>
      <c r="S169" s="418"/>
      <c r="T169" s="425"/>
      <c r="U169" s="45"/>
      <c r="V169" s="702"/>
      <c r="W169" s="418"/>
      <c r="X169" s="418"/>
      <c r="Y169" s="425"/>
      <c r="Z169" s="426"/>
      <c r="AA169" s="702"/>
      <c r="AB169" s="418"/>
      <c r="AC169" s="418"/>
      <c r="AD169" s="425"/>
      <c r="AE169" s="45"/>
      <c r="AF169" s="705"/>
      <c r="AG169" s="307"/>
      <c r="AH169" s="279"/>
      <c r="AI169" s="308"/>
      <c r="AJ169" s="306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</row>
    <row r="170" spans="1:93" s="1" customFormat="1" ht="18" hidden="1" customHeight="1">
      <c r="A170" s="738"/>
      <c r="B170" s="706"/>
      <c r="C170" s="283"/>
      <c r="D170" s="69"/>
      <c r="E170" s="309"/>
      <c r="F170" s="217"/>
      <c r="G170" s="703"/>
      <c r="H170" s="418"/>
      <c r="I170" s="418"/>
      <c r="J170" s="425"/>
      <c r="K170" s="49"/>
      <c r="L170" s="703"/>
      <c r="M170" s="418"/>
      <c r="N170" s="418"/>
      <c r="O170" s="425"/>
      <c r="P170" s="49"/>
      <c r="Q170" s="703"/>
      <c r="R170" s="418"/>
      <c r="S170" s="418"/>
      <c r="T170" s="425"/>
      <c r="U170" s="49"/>
      <c r="V170" s="703"/>
      <c r="W170" s="418"/>
      <c r="X170" s="418"/>
      <c r="Y170" s="425"/>
      <c r="Z170" s="53"/>
      <c r="AA170" s="703"/>
      <c r="AB170" s="418"/>
      <c r="AC170" s="418"/>
      <c r="AD170" s="425"/>
      <c r="AE170" s="49"/>
      <c r="AF170" s="706"/>
      <c r="AG170" s="310"/>
      <c r="AH170" s="280"/>
      <c r="AI170" s="311"/>
      <c r="AJ170" s="217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</row>
    <row r="171" spans="1:93" s="1" customFormat="1" ht="18" hidden="1" customHeight="1">
      <c r="A171" s="738"/>
      <c r="B171" s="706"/>
      <c r="C171" s="283"/>
      <c r="D171" s="69"/>
      <c r="E171" s="309"/>
      <c r="F171" s="217"/>
      <c r="G171" s="703"/>
      <c r="H171" s="418"/>
      <c r="I171" s="418"/>
      <c r="J171" s="425"/>
      <c r="K171" s="49"/>
      <c r="L171" s="703"/>
      <c r="M171" s="418"/>
      <c r="N171" s="418"/>
      <c r="O171" s="425"/>
      <c r="P171" s="49"/>
      <c r="Q171" s="703"/>
      <c r="R171" s="418"/>
      <c r="S171" s="418"/>
      <c r="T171" s="425"/>
      <c r="U171" s="49"/>
      <c r="V171" s="703"/>
      <c r="W171" s="418"/>
      <c r="X171" s="418"/>
      <c r="Y171" s="425"/>
      <c r="Z171" s="53"/>
      <c r="AA171" s="703"/>
      <c r="AB171" s="418"/>
      <c r="AC171" s="418"/>
      <c r="AD171" s="425"/>
      <c r="AE171" s="49"/>
      <c r="AF171" s="706"/>
      <c r="AG171" s="310"/>
      <c r="AH171" s="280"/>
      <c r="AI171" s="311"/>
      <c r="AJ171" s="217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</row>
    <row r="172" spans="1:93" s="1" customFormat="1" ht="18" hidden="1" customHeight="1">
      <c r="A172" s="738"/>
      <c r="B172" s="706"/>
      <c r="C172" s="283"/>
      <c r="D172" s="69"/>
      <c r="E172" s="309"/>
      <c r="F172" s="217"/>
      <c r="G172" s="703"/>
      <c r="H172" s="418"/>
      <c r="I172" s="418"/>
      <c r="J172" s="425"/>
      <c r="K172" s="49"/>
      <c r="L172" s="703"/>
      <c r="M172" s="418"/>
      <c r="N172" s="418"/>
      <c r="O172" s="425"/>
      <c r="P172" s="49"/>
      <c r="Q172" s="703"/>
      <c r="R172" s="418"/>
      <c r="S172" s="418"/>
      <c r="T172" s="425"/>
      <c r="U172" s="49"/>
      <c r="V172" s="703"/>
      <c r="W172" s="418"/>
      <c r="X172" s="418"/>
      <c r="Y172" s="425"/>
      <c r="Z172" s="53"/>
      <c r="AA172" s="703"/>
      <c r="AB172" s="418"/>
      <c r="AC172" s="418"/>
      <c r="AD172" s="425"/>
      <c r="AE172" s="49"/>
      <c r="AF172" s="706"/>
      <c r="AG172" s="310"/>
      <c r="AH172" s="280"/>
      <c r="AI172" s="311"/>
      <c r="AJ172" s="217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</row>
    <row r="173" spans="1:93" s="1" customFormat="1" ht="18" hidden="1" customHeight="1">
      <c r="A173" s="738"/>
      <c r="B173" s="706"/>
      <c r="C173" s="283"/>
      <c r="D173" s="69"/>
      <c r="E173" s="309"/>
      <c r="F173" s="217"/>
      <c r="G173" s="703"/>
      <c r="H173" s="418"/>
      <c r="I173" s="418"/>
      <c r="J173" s="425"/>
      <c r="K173" s="49"/>
      <c r="L173" s="703"/>
      <c r="M173" s="418"/>
      <c r="N173" s="418"/>
      <c r="O173" s="425"/>
      <c r="P173" s="49"/>
      <c r="Q173" s="703"/>
      <c r="R173" s="418"/>
      <c r="S173" s="418"/>
      <c r="T173" s="425"/>
      <c r="U173" s="49"/>
      <c r="V173" s="703"/>
      <c r="W173" s="418"/>
      <c r="X173" s="418"/>
      <c r="Y173" s="425"/>
      <c r="Z173" s="53"/>
      <c r="AA173" s="703"/>
      <c r="AB173" s="418"/>
      <c r="AC173" s="418"/>
      <c r="AD173" s="425"/>
      <c r="AE173" s="49"/>
      <c r="AF173" s="706"/>
      <c r="AG173" s="310"/>
      <c r="AH173" s="280"/>
      <c r="AI173" s="311"/>
      <c r="AJ173" s="217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</row>
    <row r="174" spans="1:93" s="1" customFormat="1" ht="18" hidden="1" customHeight="1">
      <c r="A174" s="738"/>
      <c r="B174" s="706"/>
      <c r="C174" s="283"/>
      <c r="D174" s="69"/>
      <c r="E174" s="309"/>
      <c r="F174" s="217"/>
      <c r="G174" s="703"/>
      <c r="H174" s="418"/>
      <c r="I174" s="418"/>
      <c r="J174" s="425"/>
      <c r="K174" s="49"/>
      <c r="L174" s="703"/>
      <c r="M174" s="418"/>
      <c r="N174" s="418"/>
      <c r="O174" s="425"/>
      <c r="P174" s="49"/>
      <c r="Q174" s="703"/>
      <c r="R174" s="418"/>
      <c r="S174" s="418"/>
      <c r="T174" s="425"/>
      <c r="U174" s="49"/>
      <c r="V174" s="703"/>
      <c r="W174" s="418"/>
      <c r="X174" s="418"/>
      <c r="Y174" s="425"/>
      <c r="Z174" s="53"/>
      <c r="AA174" s="703"/>
      <c r="AB174" s="418"/>
      <c r="AC174" s="418"/>
      <c r="AD174" s="425"/>
      <c r="AE174" s="49"/>
      <c r="AF174" s="706"/>
      <c r="AG174" s="310"/>
      <c r="AH174" s="280"/>
      <c r="AI174" s="311"/>
      <c r="AJ174" s="217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</row>
    <row r="175" spans="1:93" s="1" customFormat="1" ht="18" hidden="1" customHeight="1">
      <c r="A175" s="738"/>
      <c r="B175" s="706"/>
      <c r="C175" s="283"/>
      <c r="D175" s="69"/>
      <c r="E175" s="309"/>
      <c r="F175" s="217"/>
      <c r="G175" s="703"/>
      <c r="H175" s="418"/>
      <c r="I175" s="418"/>
      <c r="J175" s="425"/>
      <c r="K175" s="49"/>
      <c r="L175" s="703"/>
      <c r="M175" s="418"/>
      <c r="N175" s="418"/>
      <c r="O175" s="425"/>
      <c r="P175" s="49"/>
      <c r="Q175" s="703"/>
      <c r="R175" s="418"/>
      <c r="S175" s="418"/>
      <c r="T175" s="425"/>
      <c r="U175" s="49"/>
      <c r="V175" s="703"/>
      <c r="W175" s="418"/>
      <c r="X175" s="418"/>
      <c r="Y175" s="425"/>
      <c r="Z175" s="53"/>
      <c r="AA175" s="703"/>
      <c r="AB175" s="418"/>
      <c r="AC175" s="418"/>
      <c r="AD175" s="425"/>
      <c r="AE175" s="49"/>
      <c r="AF175" s="706"/>
      <c r="AG175" s="310"/>
      <c r="AH175" s="280"/>
      <c r="AI175" s="311"/>
      <c r="AJ175" s="217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</row>
    <row r="176" spans="1:93" s="1" customFormat="1" ht="18" hidden="1" customHeight="1">
      <c r="A176" s="738"/>
      <c r="B176" s="706"/>
      <c r="C176" s="283"/>
      <c r="D176" s="69"/>
      <c r="E176" s="309"/>
      <c r="F176" s="217"/>
      <c r="G176" s="703"/>
      <c r="H176" s="418"/>
      <c r="I176" s="418"/>
      <c r="J176" s="425"/>
      <c r="K176" s="49"/>
      <c r="L176" s="703"/>
      <c r="M176" s="418"/>
      <c r="N176" s="418"/>
      <c r="O176" s="425"/>
      <c r="P176" s="49"/>
      <c r="Q176" s="703"/>
      <c r="R176" s="418"/>
      <c r="S176" s="418"/>
      <c r="T176" s="425"/>
      <c r="U176" s="49"/>
      <c r="V176" s="703"/>
      <c r="W176" s="418"/>
      <c r="X176" s="418"/>
      <c r="Y176" s="425"/>
      <c r="Z176" s="53"/>
      <c r="AA176" s="703"/>
      <c r="AB176" s="418"/>
      <c r="AC176" s="418"/>
      <c r="AD176" s="425"/>
      <c r="AE176" s="49"/>
      <c r="AF176" s="706"/>
      <c r="AG176" s="310"/>
      <c r="AH176" s="280"/>
      <c r="AI176" s="311"/>
      <c r="AJ176" s="217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</row>
    <row r="177" spans="1:93" s="1" customFormat="1" ht="18" hidden="1" customHeight="1">
      <c r="A177" s="738"/>
      <c r="B177" s="706"/>
      <c r="C177" s="283"/>
      <c r="D177" s="69"/>
      <c r="E177" s="309"/>
      <c r="F177" s="217"/>
      <c r="G177" s="703"/>
      <c r="H177" s="418"/>
      <c r="I177" s="418"/>
      <c r="J177" s="425"/>
      <c r="K177" s="49"/>
      <c r="L177" s="703"/>
      <c r="M177" s="418"/>
      <c r="N177" s="418"/>
      <c r="O177" s="425"/>
      <c r="P177" s="49"/>
      <c r="Q177" s="703"/>
      <c r="R177" s="418"/>
      <c r="S177" s="418"/>
      <c r="T177" s="425"/>
      <c r="U177" s="49"/>
      <c r="V177" s="703"/>
      <c r="W177" s="418"/>
      <c r="X177" s="418"/>
      <c r="Y177" s="425"/>
      <c r="Z177" s="53"/>
      <c r="AA177" s="703"/>
      <c r="AB177" s="418"/>
      <c r="AC177" s="418"/>
      <c r="AD177" s="425"/>
      <c r="AE177" s="49"/>
      <c r="AF177" s="706"/>
      <c r="AG177" s="310"/>
      <c r="AH177" s="280"/>
      <c r="AI177" s="311"/>
      <c r="AJ177" s="21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</row>
    <row r="178" spans="1:93" s="1" customFormat="1" ht="18" hidden="1" customHeight="1">
      <c r="A178" s="738"/>
      <c r="B178" s="706"/>
      <c r="C178" s="283"/>
      <c r="D178" s="69"/>
      <c r="E178" s="309"/>
      <c r="F178" s="217"/>
      <c r="G178" s="703"/>
      <c r="H178" s="418"/>
      <c r="I178" s="418"/>
      <c r="J178" s="425"/>
      <c r="K178" s="49"/>
      <c r="L178" s="703"/>
      <c r="M178" s="418"/>
      <c r="N178" s="418"/>
      <c r="O178" s="425"/>
      <c r="P178" s="49"/>
      <c r="Q178" s="703"/>
      <c r="R178" s="418"/>
      <c r="S178" s="418"/>
      <c r="T178" s="425"/>
      <c r="U178" s="49"/>
      <c r="V178" s="703"/>
      <c r="W178" s="418"/>
      <c r="X178" s="418"/>
      <c r="Y178" s="425"/>
      <c r="Z178" s="53"/>
      <c r="AA178" s="703"/>
      <c r="AB178" s="418"/>
      <c r="AC178" s="418"/>
      <c r="AD178" s="425"/>
      <c r="AE178" s="49"/>
      <c r="AF178" s="706"/>
      <c r="AG178" s="310"/>
      <c r="AH178" s="280"/>
      <c r="AI178" s="311"/>
      <c r="AJ178" s="217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</row>
    <row r="179" spans="1:93" s="1" customFormat="1" ht="18" hidden="1" customHeight="1">
      <c r="A179" s="738"/>
      <c r="B179" s="706"/>
      <c r="C179" s="283"/>
      <c r="D179" s="69"/>
      <c r="E179" s="309"/>
      <c r="F179" s="217"/>
      <c r="G179" s="703"/>
      <c r="H179" s="418"/>
      <c r="I179" s="418"/>
      <c r="J179" s="425"/>
      <c r="K179" s="49"/>
      <c r="L179" s="703"/>
      <c r="M179" s="418"/>
      <c r="N179" s="418"/>
      <c r="O179" s="425"/>
      <c r="P179" s="49"/>
      <c r="Q179" s="703"/>
      <c r="R179" s="418"/>
      <c r="S179" s="418"/>
      <c r="T179" s="425"/>
      <c r="U179" s="49"/>
      <c r="V179" s="703"/>
      <c r="W179" s="418"/>
      <c r="X179" s="418"/>
      <c r="Y179" s="425"/>
      <c r="Z179" s="53"/>
      <c r="AA179" s="703"/>
      <c r="AB179" s="418"/>
      <c r="AC179" s="418"/>
      <c r="AD179" s="425"/>
      <c r="AE179" s="49"/>
      <c r="AF179" s="706"/>
      <c r="AG179" s="310"/>
      <c r="AH179" s="280"/>
      <c r="AI179" s="311"/>
      <c r="AJ179" s="217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</row>
    <row r="180" spans="1:93" s="1" customFormat="1" ht="18" hidden="1" customHeight="1">
      <c r="A180" s="738"/>
      <c r="B180" s="706"/>
      <c r="C180" s="283"/>
      <c r="D180" s="69"/>
      <c r="E180" s="309"/>
      <c r="F180" s="217"/>
      <c r="G180" s="703"/>
      <c r="H180" s="418"/>
      <c r="I180" s="418"/>
      <c r="J180" s="425"/>
      <c r="K180" s="49"/>
      <c r="L180" s="703"/>
      <c r="M180" s="418"/>
      <c r="N180" s="418"/>
      <c r="O180" s="425"/>
      <c r="P180" s="49"/>
      <c r="Q180" s="703"/>
      <c r="R180" s="418"/>
      <c r="S180" s="418"/>
      <c r="T180" s="425"/>
      <c r="U180" s="49"/>
      <c r="V180" s="703"/>
      <c r="W180" s="418"/>
      <c r="X180" s="418"/>
      <c r="Y180" s="425"/>
      <c r="Z180" s="53"/>
      <c r="AA180" s="703"/>
      <c r="AB180" s="418"/>
      <c r="AC180" s="418"/>
      <c r="AD180" s="425"/>
      <c r="AE180" s="49"/>
      <c r="AF180" s="706"/>
      <c r="AG180" s="310"/>
      <c r="AH180" s="280"/>
      <c r="AI180" s="311"/>
      <c r="AJ180" s="217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</row>
    <row r="181" spans="1:93" s="1" customFormat="1" ht="18" hidden="1" customHeight="1">
      <c r="A181" s="738"/>
      <c r="B181" s="706"/>
      <c r="C181" s="283"/>
      <c r="D181" s="69"/>
      <c r="E181" s="309"/>
      <c r="F181" s="217"/>
      <c r="G181" s="703"/>
      <c r="H181" s="418"/>
      <c r="I181" s="418"/>
      <c r="J181" s="425"/>
      <c r="K181" s="49"/>
      <c r="L181" s="703"/>
      <c r="M181" s="418"/>
      <c r="N181" s="418"/>
      <c r="O181" s="425"/>
      <c r="P181" s="49"/>
      <c r="Q181" s="703"/>
      <c r="R181" s="418"/>
      <c r="S181" s="418"/>
      <c r="T181" s="425"/>
      <c r="U181" s="49"/>
      <c r="V181" s="703"/>
      <c r="W181" s="418"/>
      <c r="X181" s="418"/>
      <c r="Y181" s="425"/>
      <c r="Z181" s="53"/>
      <c r="AA181" s="703"/>
      <c r="AB181" s="418"/>
      <c r="AC181" s="418"/>
      <c r="AD181" s="425"/>
      <c r="AE181" s="49"/>
      <c r="AF181" s="706"/>
      <c r="AG181" s="310"/>
      <c r="AH181" s="280"/>
      <c r="AI181" s="311"/>
      <c r="AJ181" s="217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</row>
    <row r="182" spans="1:93" s="1" customFormat="1" ht="18" hidden="1" customHeight="1">
      <c r="A182" s="738"/>
      <c r="B182" s="706"/>
      <c r="C182" s="283"/>
      <c r="D182" s="69"/>
      <c r="E182" s="309"/>
      <c r="F182" s="217"/>
      <c r="G182" s="703"/>
      <c r="H182" s="418"/>
      <c r="I182" s="418"/>
      <c r="J182" s="425"/>
      <c r="K182" s="49"/>
      <c r="L182" s="703"/>
      <c r="M182" s="418"/>
      <c r="N182" s="418"/>
      <c r="O182" s="425"/>
      <c r="P182" s="49"/>
      <c r="Q182" s="703"/>
      <c r="R182" s="418"/>
      <c r="S182" s="418"/>
      <c r="T182" s="425"/>
      <c r="U182" s="49"/>
      <c r="V182" s="703"/>
      <c r="W182" s="418"/>
      <c r="X182" s="418"/>
      <c r="Y182" s="425"/>
      <c r="Z182" s="53"/>
      <c r="AA182" s="703"/>
      <c r="AB182" s="418"/>
      <c r="AC182" s="418"/>
      <c r="AD182" s="425"/>
      <c r="AE182" s="49"/>
      <c r="AF182" s="706"/>
      <c r="AG182" s="310"/>
      <c r="AH182" s="280"/>
      <c r="AI182" s="311"/>
      <c r="AJ182" s="217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</row>
    <row r="183" spans="1:93" s="1" customFormat="1" ht="18" hidden="1" customHeight="1">
      <c r="A183" s="739"/>
      <c r="B183" s="707"/>
      <c r="C183" s="284"/>
      <c r="D183" s="71"/>
      <c r="E183" s="312"/>
      <c r="F183" s="218"/>
      <c r="G183" s="704"/>
      <c r="H183" s="418"/>
      <c r="I183" s="418"/>
      <c r="J183" s="425"/>
      <c r="K183" s="52"/>
      <c r="L183" s="704"/>
      <c r="M183" s="418"/>
      <c r="N183" s="418"/>
      <c r="O183" s="425"/>
      <c r="P183" s="49"/>
      <c r="Q183" s="704"/>
      <c r="R183" s="418"/>
      <c r="S183" s="418"/>
      <c r="T183" s="425"/>
      <c r="U183" s="52"/>
      <c r="V183" s="704"/>
      <c r="W183" s="418"/>
      <c r="X183" s="418"/>
      <c r="Y183" s="425"/>
      <c r="Z183" s="54"/>
      <c r="AA183" s="704"/>
      <c r="AB183" s="418"/>
      <c r="AC183" s="418"/>
      <c r="AD183" s="425"/>
      <c r="AE183" s="49"/>
      <c r="AF183" s="707"/>
      <c r="AG183" s="313"/>
      <c r="AH183" s="285"/>
      <c r="AI183" s="314"/>
      <c r="AJ183" s="218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</row>
    <row r="184" spans="1:93" s="1" customFormat="1" ht="18" customHeight="1">
      <c r="A184" s="761" t="s">
        <v>23</v>
      </c>
      <c r="B184" s="705"/>
      <c r="C184" s="281"/>
      <c r="D184" s="282"/>
      <c r="E184" s="305"/>
      <c r="F184" s="317"/>
      <c r="G184" s="728"/>
      <c r="H184" s="410"/>
      <c r="I184" s="411"/>
      <c r="J184" s="439"/>
      <c r="K184" s="413"/>
      <c r="L184" s="728"/>
      <c r="M184" s="410"/>
      <c r="N184" s="411"/>
      <c r="O184" s="439"/>
      <c r="P184" s="413"/>
      <c r="Q184" s="728"/>
      <c r="R184" s="410"/>
      <c r="S184" s="411"/>
      <c r="T184" s="439"/>
      <c r="U184" s="413"/>
      <c r="V184" s="728"/>
      <c r="W184" s="410"/>
      <c r="X184" s="411"/>
      <c r="Y184" s="439"/>
      <c r="Z184" s="413"/>
      <c r="AA184" s="728"/>
      <c r="AB184" s="410"/>
      <c r="AC184" s="411"/>
      <c r="AD184" s="439"/>
      <c r="AE184" s="413"/>
      <c r="AF184" s="705"/>
      <c r="AG184" s="307"/>
      <c r="AH184" s="279"/>
      <c r="AI184" s="308"/>
      <c r="AJ184" s="317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</row>
    <row r="185" spans="1:93" s="1" customFormat="1" ht="18" customHeight="1">
      <c r="A185" s="762"/>
      <c r="B185" s="706"/>
      <c r="C185" s="283"/>
      <c r="D185" s="69"/>
      <c r="E185" s="309"/>
      <c r="F185" s="318"/>
      <c r="G185" s="729"/>
      <c r="H185" s="122"/>
      <c r="I185" s="58"/>
      <c r="J185" s="425"/>
      <c r="K185" s="49"/>
      <c r="L185" s="729"/>
      <c r="M185" s="122"/>
      <c r="N185" s="58"/>
      <c r="O185" s="425"/>
      <c r="P185" s="49"/>
      <c r="Q185" s="729"/>
      <c r="R185" s="122"/>
      <c r="S185" s="58"/>
      <c r="T185" s="425"/>
      <c r="U185" s="49"/>
      <c r="V185" s="729"/>
      <c r="W185" s="122"/>
      <c r="X185" s="58"/>
      <c r="Y185" s="425"/>
      <c r="Z185" s="49"/>
      <c r="AA185" s="729"/>
      <c r="AB185" s="122"/>
      <c r="AC185" s="58"/>
      <c r="AD185" s="425"/>
      <c r="AE185" s="49"/>
      <c r="AF185" s="706"/>
      <c r="AG185" s="310"/>
      <c r="AH185" s="280"/>
      <c r="AI185" s="311"/>
      <c r="AJ185" s="318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</row>
    <row r="186" spans="1:93" s="1" customFormat="1" ht="18" customHeight="1">
      <c r="A186" s="762"/>
      <c r="B186" s="706"/>
      <c r="C186" s="283"/>
      <c r="D186" s="69"/>
      <c r="E186" s="309"/>
      <c r="F186" s="318"/>
      <c r="G186" s="729"/>
      <c r="H186" s="57"/>
      <c r="I186" s="100"/>
      <c r="J186" s="425"/>
      <c r="K186" s="49"/>
      <c r="L186" s="729"/>
      <c r="M186" s="57"/>
      <c r="N186" s="100"/>
      <c r="O186" s="425"/>
      <c r="P186" s="49"/>
      <c r="Q186" s="729"/>
      <c r="R186" s="57"/>
      <c r="S186" s="100"/>
      <c r="T186" s="425"/>
      <c r="U186" s="49"/>
      <c r="V186" s="729"/>
      <c r="W186" s="57"/>
      <c r="X186" s="100"/>
      <c r="Y186" s="425"/>
      <c r="Z186" s="49"/>
      <c r="AA186" s="729"/>
      <c r="AB186" s="57"/>
      <c r="AC186" s="100"/>
      <c r="AD186" s="425"/>
      <c r="AE186" s="49"/>
      <c r="AF186" s="706"/>
      <c r="AG186" s="310"/>
      <c r="AH186" s="280"/>
      <c r="AI186" s="311"/>
      <c r="AJ186" s="318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</row>
    <row r="187" spans="1:93" s="1" customFormat="1" ht="18" customHeight="1">
      <c r="A187" s="762"/>
      <c r="B187" s="706"/>
      <c r="C187" s="283"/>
      <c r="D187" s="69"/>
      <c r="E187" s="309"/>
      <c r="F187" s="318"/>
      <c r="G187" s="729"/>
      <c r="H187" s="436"/>
      <c r="I187" s="448"/>
      <c r="J187" s="425"/>
      <c r="K187" s="49"/>
      <c r="L187" s="729"/>
      <c r="M187" s="437"/>
      <c r="N187" s="419"/>
      <c r="O187" s="425"/>
      <c r="P187" s="49"/>
      <c r="Q187" s="729"/>
      <c r="R187" s="437"/>
      <c r="S187" s="419"/>
      <c r="T187" s="425"/>
      <c r="U187" s="49"/>
      <c r="V187" s="729"/>
      <c r="W187" s="437"/>
      <c r="X187" s="419"/>
      <c r="Y187" s="425"/>
      <c r="Z187" s="49"/>
      <c r="AA187" s="729"/>
      <c r="AB187" s="57"/>
      <c r="AC187" s="100"/>
      <c r="AD187" s="425"/>
      <c r="AE187" s="49"/>
      <c r="AF187" s="706"/>
      <c r="AG187" s="310"/>
      <c r="AH187" s="280"/>
      <c r="AI187" s="311"/>
      <c r="AJ187" s="318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</row>
    <row r="188" spans="1:93" s="1" customFormat="1" ht="16.899999999999999" customHeight="1" thickBot="1">
      <c r="A188" s="762"/>
      <c r="B188" s="706"/>
      <c r="C188" s="283"/>
      <c r="D188" s="69"/>
      <c r="E188" s="309"/>
      <c r="F188" s="318"/>
      <c r="G188" s="729"/>
      <c r="H188" s="437"/>
      <c r="I188" s="419"/>
      <c r="J188" s="425"/>
      <c r="K188" s="49"/>
      <c r="L188" s="729"/>
      <c r="M188" s="437"/>
      <c r="N188" s="419"/>
      <c r="O188" s="425"/>
      <c r="P188" s="49"/>
      <c r="Q188" s="729"/>
      <c r="R188" s="437"/>
      <c r="S188" s="419"/>
      <c r="T188" s="425"/>
      <c r="U188" s="49"/>
      <c r="V188" s="729"/>
      <c r="W188" s="437"/>
      <c r="X188" s="419"/>
      <c r="Y188" s="425"/>
      <c r="Z188" s="49"/>
      <c r="AA188" s="729"/>
      <c r="AB188" s="437"/>
      <c r="AC188" s="419"/>
      <c r="AD188" s="425"/>
      <c r="AE188" s="49"/>
      <c r="AF188" s="706"/>
      <c r="AG188" s="310"/>
      <c r="AH188" s="280"/>
      <c r="AI188" s="311"/>
      <c r="AJ188" s="31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</row>
    <row r="189" spans="1:93" s="1" customFormat="1" ht="18" hidden="1" customHeight="1">
      <c r="A189" s="762"/>
      <c r="B189" s="706"/>
      <c r="C189" s="283"/>
      <c r="D189" s="69"/>
      <c r="E189" s="309"/>
      <c r="F189" s="217"/>
      <c r="G189" s="729"/>
      <c r="H189" s="429"/>
      <c r="I189" s="419"/>
      <c r="J189" s="425"/>
      <c r="K189" s="49"/>
      <c r="L189" s="729"/>
      <c r="M189" s="429"/>
      <c r="N189" s="419"/>
      <c r="O189" s="425"/>
      <c r="P189" s="49"/>
      <c r="Q189" s="729"/>
      <c r="R189" s="429"/>
      <c r="S189" s="419"/>
      <c r="T189" s="425"/>
      <c r="U189" s="49"/>
      <c r="V189" s="729"/>
      <c r="W189" s="429"/>
      <c r="X189" s="419"/>
      <c r="Y189" s="425"/>
      <c r="Z189" s="49"/>
      <c r="AA189" s="729"/>
      <c r="AB189" s="429"/>
      <c r="AC189" s="419"/>
      <c r="AD189" s="425"/>
      <c r="AE189" s="49"/>
      <c r="AF189" s="706"/>
      <c r="AG189" s="310"/>
      <c r="AH189" s="280"/>
      <c r="AI189" s="311"/>
      <c r="AJ189" s="217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</row>
    <row r="190" spans="1:93" s="1" customFormat="1" ht="18" hidden="1" customHeight="1" thickBot="1">
      <c r="A190" s="762"/>
      <c r="B190" s="706"/>
      <c r="C190" s="283"/>
      <c r="D190" s="69"/>
      <c r="E190" s="309"/>
      <c r="F190" s="217"/>
      <c r="G190" s="729"/>
      <c r="H190" s="429"/>
      <c r="I190" s="419"/>
      <c r="J190" s="425"/>
      <c r="K190" s="49"/>
      <c r="L190" s="729"/>
      <c r="M190" s="429"/>
      <c r="N190" s="419"/>
      <c r="O190" s="425"/>
      <c r="P190" s="49"/>
      <c r="Q190" s="729"/>
      <c r="R190" s="429"/>
      <c r="S190" s="419"/>
      <c r="T190" s="425"/>
      <c r="U190" s="49"/>
      <c r="V190" s="729"/>
      <c r="W190" s="429"/>
      <c r="X190" s="419"/>
      <c r="Y190" s="425"/>
      <c r="Z190" s="49"/>
      <c r="AA190" s="729"/>
      <c r="AB190" s="429"/>
      <c r="AC190" s="419"/>
      <c r="AD190" s="425"/>
      <c r="AE190" s="49"/>
      <c r="AF190" s="706"/>
      <c r="AG190" s="310"/>
      <c r="AH190" s="280"/>
      <c r="AI190" s="311"/>
      <c r="AJ190" s="217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</row>
    <row r="191" spans="1:93" s="1" customFormat="1" ht="18" hidden="1" customHeight="1" thickBot="1">
      <c r="A191" s="762"/>
      <c r="B191" s="706"/>
      <c r="C191" s="283"/>
      <c r="D191" s="69"/>
      <c r="E191" s="309"/>
      <c r="F191" s="217"/>
      <c r="G191" s="729"/>
      <c r="H191" s="414"/>
      <c r="I191" s="415"/>
      <c r="J191" s="425"/>
      <c r="K191" s="49"/>
      <c r="L191" s="729"/>
      <c r="M191" s="414"/>
      <c r="N191" s="415"/>
      <c r="O191" s="425"/>
      <c r="P191" s="49"/>
      <c r="Q191" s="729"/>
      <c r="R191" s="414"/>
      <c r="S191" s="415"/>
      <c r="T191" s="425"/>
      <c r="U191" s="49"/>
      <c r="V191" s="729"/>
      <c r="W191" s="414"/>
      <c r="X191" s="415"/>
      <c r="Y191" s="425"/>
      <c r="Z191" s="49"/>
      <c r="AA191" s="729"/>
      <c r="AB191" s="414"/>
      <c r="AC191" s="415"/>
      <c r="AD191" s="425"/>
      <c r="AE191" s="49"/>
      <c r="AF191" s="706"/>
      <c r="AG191" s="310"/>
      <c r="AH191" s="280"/>
      <c r="AI191" s="311"/>
      <c r="AJ191" s="217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</row>
    <row r="192" spans="1:93" s="1" customFormat="1" ht="18" hidden="1" customHeight="1">
      <c r="A192" s="762"/>
      <c r="B192" s="706"/>
      <c r="C192" s="283"/>
      <c r="D192" s="69"/>
      <c r="E192" s="309"/>
      <c r="F192" s="217"/>
      <c r="G192" s="729"/>
      <c r="H192" s="122"/>
      <c r="I192" s="131"/>
      <c r="J192" s="131"/>
      <c r="K192" s="49"/>
      <c r="L192" s="729"/>
      <c r="M192" s="122"/>
      <c r="N192" s="131"/>
      <c r="O192" s="131"/>
      <c r="P192" s="49"/>
      <c r="Q192" s="729"/>
      <c r="R192" s="122"/>
      <c r="S192" s="131"/>
      <c r="T192" s="131"/>
      <c r="U192" s="49"/>
      <c r="V192" s="729"/>
      <c r="W192" s="122"/>
      <c r="X192" s="131"/>
      <c r="Y192" s="131"/>
      <c r="Z192" s="49"/>
      <c r="AA192" s="729"/>
      <c r="AB192" s="122"/>
      <c r="AC192" s="131"/>
      <c r="AD192" s="131"/>
      <c r="AE192" s="49"/>
      <c r="AF192" s="706"/>
      <c r="AG192" s="310"/>
      <c r="AH192" s="280"/>
      <c r="AI192" s="311"/>
      <c r="AJ192" s="217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</row>
    <row r="193" spans="1:93" s="1" customFormat="1" ht="18" hidden="1" customHeight="1">
      <c r="A193" s="762"/>
      <c r="B193" s="706"/>
      <c r="C193" s="283"/>
      <c r="D193" s="69"/>
      <c r="E193" s="309"/>
      <c r="F193" s="217"/>
      <c r="G193" s="729"/>
      <c r="H193" s="122"/>
      <c r="I193" s="131"/>
      <c r="J193" s="131"/>
      <c r="K193" s="49"/>
      <c r="L193" s="729"/>
      <c r="M193" s="122"/>
      <c r="N193" s="131"/>
      <c r="O193" s="131"/>
      <c r="P193" s="49"/>
      <c r="Q193" s="729"/>
      <c r="R193" s="122"/>
      <c r="S193" s="131"/>
      <c r="T193" s="131"/>
      <c r="U193" s="49"/>
      <c r="V193" s="729"/>
      <c r="W193" s="122"/>
      <c r="X193" s="131"/>
      <c r="Y193" s="131"/>
      <c r="Z193" s="49"/>
      <c r="AA193" s="729"/>
      <c r="AB193" s="122"/>
      <c r="AC193" s="131"/>
      <c r="AD193" s="131"/>
      <c r="AE193" s="49"/>
      <c r="AF193" s="706"/>
      <c r="AG193" s="310"/>
      <c r="AH193" s="280"/>
      <c r="AI193" s="311"/>
      <c r="AJ193" s="217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</row>
    <row r="194" spans="1:93" s="1" customFormat="1" ht="18" hidden="1" customHeight="1">
      <c r="A194" s="762"/>
      <c r="B194" s="706"/>
      <c r="C194" s="283"/>
      <c r="D194" s="69"/>
      <c r="E194" s="309"/>
      <c r="F194" s="217"/>
      <c r="G194" s="729"/>
      <c r="H194" s="122"/>
      <c r="I194" s="131"/>
      <c r="J194" s="131"/>
      <c r="K194" s="49"/>
      <c r="L194" s="729"/>
      <c r="M194" s="122"/>
      <c r="N194" s="131"/>
      <c r="O194" s="131"/>
      <c r="P194" s="49"/>
      <c r="Q194" s="729"/>
      <c r="R194" s="122"/>
      <c r="S194" s="131"/>
      <c r="T194" s="131"/>
      <c r="U194" s="49"/>
      <c r="V194" s="729"/>
      <c r="W194" s="122"/>
      <c r="X194" s="131"/>
      <c r="Y194" s="131"/>
      <c r="Z194" s="49"/>
      <c r="AA194" s="729"/>
      <c r="AB194" s="122"/>
      <c r="AC194" s="131"/>
      <c r="AD194" s="131"/>
      <c r="AE194" s="49"/>
      <c r="AF194" s="706"/>
      <c r="AG194" s="310"/>
      <c r="AH194" s="280"/>
      <c r="AI194" s="311"/>
      <c r="AJ194" s="217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</row>
    <row r="195" spans="1:93" s="1" customFormat="1" ht="18" hidden="1" customHeight="1">
      <c r="A195" s="762"/>
      <c r="B195" s="706"/>
      <c r="C195" s="283"/>
      <c r="D195" s="69"/>
      <c r="E195" s="309"/>
      <c r="F195" s="217"/>
      <c r="G195" s="729"/>
      <c r="H195" s="122"/>
      <c r="I195" s="131"/>
      <c r="J195" s="131"/>
      <c r="K195" s="49"/>
      <c r="L195" s="729"/>
      <c r="M195" s="122"/>
      <c r="N195" s="131"/>
      <c r="O195" s="131"/>
      <c r="P195" s="49"/>
      <c r="Q195" s="729"/>
      <c r="R195" s="122"/>
      <c r="S195" s="131"/>
      <c r="T195" s="131"/>
      <c r="U195" s="49"/>
      <c r="V195" s="729"/>
      <c r="W195" s="122"/>
      <c r="X195" s="131"/>
      <c r="Y195" s="131"/>
      <c r="Z195" s="49"/>
      <c r="AA195" s="729"/>
      <c r="AB195" s="122"/>
      <c r="AC195" s="131"/>
      <c r="AD195" s="131"/>
      <c r="AE195" s="49"/>
      <c r="AF195" s="706"/>
      <c r="AG195" s="310"/>
      <c r="AH195" s="280"/>
      <c r="AI195" s="311"/>
      <c r="AJ195" s="217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</row>
    <row r="196" spans="1:93" s="1" customFormat="1" ht="18" hidden="1" customHeight="1">
      <c r="A196" s="762"/>
      <c r="B196" s="706"/>
      <c r="C196" s="283"/>
      <c r="D196" s="69"/>
      <c r="E196" s="309"/>
      <c r="F196" s="217"/>
      <c r="G196" s="729"/>
      <c r="H196" s="122"/>
      <c r="I196" s="131"/>
      <c r="J196" s="131"/>
      <c r="K196" s="49"/>
      <c r="L196" s="729"/>
      <c r="M196" s="122"/>
      <c r="N196" s="131"/>
      <c r="O196" s="131"/>
      <c r="P196" s="49"/>
      <c r="Q196" s="729"/>
      <c r="R196" s="122"/>
      <c r="S196" s="131"/>
      <c r="T196" s="131"/>
      <c r="U196" s="49"/>
      <c r="V196" s="729"/>
      <c r="W196" s="122"/>
      <c r="X196" s="131"/>
      <c r="Y196" s="131"/>
      <c r="Z196" s="49"/>
      <c r="AA196" s="729"/>
      <c r="AB196" s="122"/>
      <c r="AC196" s="131"/>
      <c r="AD196" s="131"/>
      <c r="AE196" s="49"/>
      <c r="AF196" s="706"/>
      <c r="AG196" s="310"/>
      <c r="AH196" s="280"/>
      <c r="AI196" s="311"/>
      <c r="AJ196" s="217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</row>
    <row r="197" spans="1:93" s="1" customFormat="1" ht="18" hidden="1" customHeight="1">
      <c r="A197" s="762"/>
      <c r="B197" s="706"/>
      <c r="C197" s="283"/>
      <c r="D197" s="69"/>
      <c r="E197" s="309"/>
      <c r="F197" s="217"/>
      <c r="G197" s="729"/>
      <c r="H197" s="122"/>
      <c r="I197" s="131"/>
      <c r="J197" s="131"/>
      <c r="K197" s="49"/>
      <c r="L197" s="729"/>
      <c r="M197" s="122"/>
      <c r="N197" s="131"/>
      <c r="O197" s="131"/>
      <c r="P197" s="49"/>
      <c r="Q197" s="729"/>
      <c r="R197" s="122"/>
      <c r="S197" s="131"/>
      <c r="T197" s="131"/>
      <c r="U197" s="49"/>
      <c r="V197" s="729"/>
      <c r="W197" s="122"/>
      <c r="X197" s="131"/>
      <c r="Y197" s="131"/>
      <c r="Z197" s="49"/>
      <c r="AA197" s="729"/>
      <c r="AB197" s="122"/>
      <c r="AC197" s="131"/>
      <c r="AD197" s="131"/>
      <c r="AE197" s="49"/>
      <c r="AF197" s="706"/>
      <c r="AG197" s="310"/>
      <c r="AH197" s="280"/>
      <c r="AI197" s="311"/>
      <c r="AJ197" s="21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</row>
    <row r="198" spans="1:93" s="1" customFormat="1" ht="18" hidden="1" customHeight="1">
      <c r="A198" s="763"/>
      <c r="B198" s="707"/>
      <c r="C198" s="284"/>
      <c r="D198" s="71"/>
      <c r="E198" s="312"/>
      <c r="F198" s="218"/>
      <c r="G198" s="730"/>
      <c r="H198" s="122"/>
      <c r="I198" s="131"/>
      <c r="J198" s="131"/>
      <c r="K198" s="49"/>
      <c r="L198" s="730"/>
      <c r="M198" s="122"/>
      <c r="N198" s="131"/>
      <c r="O198" s="131"/>
      <c r="P198" s="49"/>
      <c r="Q198" s="730"/>
      <c r="R198" s="122"/>
      <c r="S198" s="131"/>
      <c r="T198" s="131"/>
      <c r="U198" s="49"/>
      <c r="V198" s="730"/>
      <c r="W198" s="122"/>
      <c r="X198" s="131"/>
      <c r="Y198" s="131"/>
      <c r="Z198" s="49"/>
      <c r="AA198" s="730"/>
      <c r="AB198" s="122"/>
      <c r="AC198" s="131"/>
      <c r="AD198" s="131"/>
      <c r="AE198" s="49"/>
      <c r="AF198" s="707"/>
      <c r="AG198" s="313"/>
      <c r="AH198" s="285"/>
      <c r="AI198" s="314"/>
      <c r="AJ198" s="21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</row>
    <row r="199" spans="1:93" s="1" customFormat="1" ht="18" customHeight="1">
      <c r="A199" s="761" t="s">
        <v>104</v>
      </c>
      <c r="B199" s="705"/>
      <c r="C199" s="281"/>
      <c r="D199" s="282"/>
      <c r="E199" s="305"/>
      <c r="F199" s="306"/>
      <c r="G199" s="728"/>
      <c r="H199" s="449"/>
      <c r="I199" s="411"/>
      <c r="J199" s="439"/>
      <c r="K199" s="413"/>
      <c r="L199" s="728"/>
      <c r="M199" s="449"/>
      <c r="N199" s="411"/>
      <c r="O199" s="439"/>
      <c r="P199" s="413"/>
      <c r="Q199" s="728"/>
      <c r="R199" s="449"/>
      <c r="S199" s="411"/>
      <c r="T199" s="439"/>
      <c r="U199" s="413"/>
      <c r="V199" s="728"/>
      <c r="W199" s="449"/>
      <c r="X199" s="411"/>
      <c r="Y199" s="439"/>
      <c r="Z199" s="413"/>
      <c r="AA199" s="728"/>
      <c r="AB199" s="449"/>
      <c r="AC199" s="411"/>
      <c r="AD199" s="439"/>
      <c r="AE199" s="413"/>
      <c r="AF199" s="716"/>
      <c r="AG199" s="85"/>
      <c r="AH199" s="65"/>
      <c r="AI199" s="214"/>
      <c r="AJ199" s="188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</row>
    <row r="200" spans="1:93" s="1" customFormat="1" ht="18" customHeight="1">
      <c r="A200" s="762"/>
      <c r="B200" s="706"/>
      <c r="C200" s="283"/>
      <c r="D200" s="69"/>
      <c r="E200" s="309"/>
      <c r="F200" s="217"/>
      <c r="G200" s="729"/>
      <c r="H200" s="436"/>
      <c r="I200" s="419"/>
      <c r="J200" s="91"/>
      <c r="K200" s="49"/>
      <c r="L200" s="729"/>
      <c r="M200" s="436"/>
      <c r="N200" s="419"/>
      <c r="O200" s="91"/>
      <c r="P200" s="49"/>
      <c r="Q200" s="729"/>
      <c r="R200" s="436"/>
      <c r="S200" s="419"/>
      <c r="T200" s="91"/>
      <c r="U200" s="49"/>
      <c r="V200" s="729"/>
      <c r="W200" s="436"/>
      <c r="X200" s="419"/>
      <c r="Y200" s="91"/>
      <c r="Z200" s="49"/>
      <c r="AA200" s="729"/>
      <c r="AB200" s="436"/>
      <c r="AC200" s="419"/>
      <c r="AD200" s="91"/>
      <c r="AE200" s="49"/>
      <c r="AF200" s="717"/>
      <c r="AG200" s="93"/>
      <c r="AH200" s="94"/>
      <c r="AI200" s="213"/>
      <c r="AJ200" s="217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</row>
    <row r="201" spans="1:93" s="1" customFormat="1" ht="18" customHeight="1">
      <c r="A201" s="762"/>
      <c r="B201" s="706"/>
      <c r="C201" s="283"/>
      <c r="D201" s="69"/>
      <c r="E201" s="309"/>
      <c r="F201" s="217"/>
      <c r="G201" s="729"/>
      <c r="H201" s="436"/>
      <c r="I201" s="419"/>
      <c r="J201" s="425"/>
      <c r="K201" s="49"/>
      <c r="L201" s="729"/>
      <c r="M201" s="436"/>
      <c r="N201" s="419"/>
      <c r="O201" s="91"/>
      <c r="P201" s="49"/>
      <c r="Q201" s="729"/>
      <c r="R201" s="436"/>
      <c r="S201" s="419"/>
      <c r="T201" s="91"/>
      <c r="U201" s="49"/>
      <c r="V201" s="729"/>
      <c r="W201" s="436"/>
      <c r="X201" s="419"/>
      <c r="Y201" s="425"/>
      <c r="Z201" s="49"/>
      <c r="AA201" s="729"/>
      <c r="AB201" s="436"/>
      <c r="AC201" s="419"/>
      <c r="AD201" s="91"/>
      <c r="AE201" s="49"/>
      <c r="AF201" s="717"/>
      <c r="AG201" s="93"/>
      <c r="AH201" s="94"/>
      <c r="AI201" s="213"/>
      <c r="AJ201" s="217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</row>
    <row r="202" spans="1:93" s="1" customFormat="1" ht="18" customHeight="1">
      <c r="A202" s="762"/>
      <c r="B202" s="706"/>
      <c r="C202" s="283"/>
      <c r="D202" s="69"/>
      <c r="E202" s="309"/>
      <c r="F202" s="217"/>
      <c r="G202" s="729"/>
      <c r="H202" s="429"/>
      <c r="I202" s="419"/>
      <c r="J202" s="425"/>
      <c r="K202" s="49"/>
      <c r="L202" s="729"/>
      <c r="M202" s="436"/>
      <c r="N202" s="419"/>
      <c r="O202" s="425"/>
      <c r="P202" s="49"/>
      <c r="Q202" s="729"/>
      <c r="R202" s="436"/>
      <c r="S202" s="419"/>
      <c r="T202" s="425"/>
      <c r="U202" s="49"/>
      <c r="V202" s="729"/>
      <c r="W202" s="429"/>
      <c r="X202" s="419"/>
      <c r="Y202" s="425"/>
      <c r="Z202" s="49"/>
      <c r="AA202" s="729"/>
      <c r="AB202" s="436"/>
      <c r="AC202" s="419"/>
      <c r="AD202" s="425"/>
      <c r="AE202" s="49"/>
      <c r="AF202" s="717"/>
      <c r="AG202" s="93"/>
      <c r="AH202" s="94"/>
      <c r="AI202" s="213"/>
      <c r="AJ202" s="217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</row>
    <row r="203" spans="1:93" s="1" customFormat="1" ht="18" customHeight="1">
      <c r="A203" s="762"/>
      <c r="B203" s="706"/>
      <c r="C203" s="283"/>
      <c r="D203" s="69"/>
      <c r="E203" s="309"/>
      <c r="F203" s="217"/>
      <c r="G203" s="729"/>
      <c r="H203" s="436"/>
      <c r="I203" s="419"/>
      <c r="J203" s="425"/>
      <c r="K203" s="49"/>
      <c r="L203" s="729"/>
      <c r="M203" s="429"/>
      <c r="N203" s="419"/>
      <c r="O203" s="425"/>
      <c r="P203" s="49"/>
      <c r="Q203" s="729"/>
      <c r="R203" s="429"/>
      <c r="S203" s="419"/>
      <c r="T203" s="91"/>
      <c r="U203" s="49"/>
      <c r="V203" s="729"/>
      <c r="W203" s="57"/>
      <c r="X203" s="100"/>
      <c r="Y203" s="425"/>
      <c r="Z203" s="49"/>
      <c r="AA203" s="729"/>
      <c r="AB203" s="122"/>
      <c r="AC203" s="131"/>
      <c r="AD203" s="131"/>
      <c r="AE203" s="49"/>
      <c r="AF203" s="717"/>
      <c r="AG203" s="93"/>
      <c r="AH203" s="94"/>
      <c r="AI203" s="213"/>
      <c r="AJ203" s="217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</row>
    <row r="204" spans="1:93" s="1" customFormat="1" ht="18" customHeight="1">
      <c r="A204" s="762"/>
      <c r="B204" s="706"/>
      <c r="C204" s="283"/>
      <c r="D204" s="69"/>
      <c r="E204" s="309"/>
      <c r="F204" s="217"/>
      <c r="G204" s="729"/>
      <c r="H204" s="437"/>
      <c r="I204" s="419"/>
      <c r="J204" s="425"/>
      <c r="K204" s="49"/>
      <c r="L204" s="729"/>
      <c r="M204" s="437"/>
      <c r="N204" s="419"/>
      <c r="O204" s="425"/>
      <c r="P204" s="49"/>
      <c r="Q204" s="729"/>
      <c r="R204" s="436"/>
      <c r="S204" s="419"/>
      <c r="T204" s="425"/>
      <c r="U204" s="49"/>
      <c r="V204" s="729"/>
      <c r="W204" s="436"/>
      <c r="X204" s="419"/>
      <c r="Y204" s="425"/>
      <c r="Z204" s="49"/>
      <c r="AA204" s="729"/>
      <c r="AB204" s="429"/>
      <c r="AC204" s="419"/>
      <c r="AD204" s="425"/>
      <c r="AE204" s="49"/>
      <c r="AF204" s="717"/>
      <c r="AG204" s="93"/>
      <c r="AH204" s="94"/>
      <c r="AI204" s="213"/>
      <c r="AJ204" s="217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</row>
    <row r="205" spans="1:93" s="1" customFormat="1" ht="18" customHeight="1">
      <c r="A205" s="762"/>
      <c r="B205" s="706"/>
      <c r="C205" s="283"/>
      <c r="D205" s="69"/>
      <c r="E205" s="309"/>
      <c r="F205" s="217"/>
      <c r="G205" s="729"/>
      <c r="H205" s="437"/>
      <c r="I205" s="419"/>
      <c r="J205" s="425"/>
      <c r="K205" s="49"/>
      <c r="L205" s="729"/>
      <c r="M205" s="437"/>
      <c r="N205" s="419"/>
      <c r="O205" s="425"/>
      <c r="P205" s="49"/>
      <c r="Q205" s="729"/>
      <c r="R205" s="437"/>
      <c r="S205" s="419"/>
      <c r="T205" s="425"/>
      <c r="U205" s="49"/>
      <c r="V205" s="729"/>
      <c r="W205" s="437"/>
      <c r="X205" s="419"/>
      <c r="Y205" s="425"/>
      <c r="Z205" s="49"/>
      <c r="AA205" s="729"/>
      <c r="AB205" s="436"/>
      <c r="AC205" s="419"/>
      <c r="AD205" s="425"/>
      <c r="AE205" s="49"/>
      <c r="AF205" s="717"/>
      <c r="AG205" s="93"/>
      <c r="AH205" s="94"/>
      <c r="AI205" s="213"/>
      <c r="AJ205" s="217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</row>
    <row r="206" spans="1:93" s="1" customFormat="1" ht="18" customHeight="1" thickBot="1">
      <c r="A206" s="762"/>
      <c r="B206" s="706"/>
      <c r="C206" s="283"/>
      <c r="D206" s="69"/>
      <c r="E206" s="309"/>
      <c r="F206" s="217"/>
      <c r="G206" s="729"/>
      <c r="H206" s="450"/>
      <c r="I206" s="415"/>
      <c r="J206" s="425"/>
      <c r="K206" s="49"/>
      <c r="L206" s="729"/>
      <c r="M206" s="450"/>
      <c r="N206" s="415"/>
      <c r="O206" s="425"/>
      <c r="P206" s="49"/>
      <c r="Q206" s="729"/>
      <c r="R206" s="450"/>
      <c r="S206" s="415"/>
      <c r="T206" s="425"/>
      <c r="U206" s="49"/>
      <c r="V206" s="729"/>
      <c r="W206" s="437"/>
      <c r="X206" s="419"/>
      <c r="Y206" s="425"/>
      <c r="Z206" s="49"/>
      <c r="AA206" s="729"/>
      <c r="AB206" s="450"/>
      <c r="AC206" s="415"/>
      <c r="AD206" s="425"/>
      <c r="AE206" s="49"/>
      <c r="AF206" s="717"/>
      <c r="AG206" s="96"/>
      <c r="AH206" s="95"/>
      <c r="AI206" s="213"/>
      <c r="AJ206" s="217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</row>
    <row r="207" spans="1:93" s="1" customFormat="1" ht="18" hidden="1" customHeight="1" thickBot="1">
      <c r="A207" s="762"/>
      <c r="B207" s="706"/>
      <c r="C207" s="283"/>
      <c r="D207" s="69"/>
      <c r="E207" s="309"/>
      <c r="F207" s="217"/>
      <c r="G207" s="729"/>
      <c r="H207" s="57"/>
      <c r="I207" s="58"/>
      <c r="J207" s="451"/>
      <c r="K207" s="452"/>
      <c r="L207" s="729"/>
      <c r="M207" s="453"/>
      <c r="N207" s="454"/>
      <c r="O207" s="455"/>
      <c r="P207" s="456"/>
      <c r="Q207" s="729"/>
      <c r="R207" s="58"/>
      <c r="S207" s="58"/>
      <c r="T207" s="451"/>
      <c r="U207" s="452"/>
      <c r="V207" s="729"/>
      <c r="W207" s="58"/>
      <c r="X207" s="131"/>
      <c r="Y207" s="445"/>
      <c r="Z207" s="49"/>
      <c r="AA207" s="729"/>
      <c r="AB207" s="58"/>
      <c r="AC207" s="58"/>
      <c r="AD207" s="451"/>
      <c r="AE207" s="452"/>
      <c r="AF207" s="717"/>
      <c r="AG207" s="93"/>
      <c r="AH207" s="94"/>
      <c r="AI207" s="219"/>
      <c r="AJ207" s="21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</row>
    <row r="208" spans="1:93" s="1" customFormat="1" ht="18" hidden="1" customHeight="1">
      <c r="A208" s="762"/>
      <c r="B208" s="706"/>
      <c r="C208" s="283"/>
      <c r="D208" s="69"/>
      <c r="E208" s="309"/>
      <c r="F208" s="217"/>
      <c r="G208" s="729"/>
      <c r="H208" s="57"/>
      <c r="I208" s="58"/>
      <c r="J208" s="451"/>
      <c r="K208" s="452"/>
      <c r="L208" s="729"/>
      <c r="M208" s="453"/>
      <c r="N208" s="454"/>
      <c r="O208" s="455"/>
      <c r="P208" s="456"/>
      <c r="Q208" s="729"/>
      <c r="R208" s="58"/>
      <c r="S208" s="58"/>
      <c r="T208" s="451"/>
      <c r="U208" s="452"/>
      <c r="V208" s="729"/>
      <c r="W208" s="58"/>
      <c r="X208" s="131"/>
      <c r="Y208" s="445"/>
      <c r="Z208" s="49"/>
      <c r="AA208" s="729"/>
      <c r="AB208" s="58"/>
      <c r="AC208" s="58"/>
      <c r="AD208" s="451"/>
      <c r="AE208" s="452"/>
      <c r="AF208" s="717"/>
      <c r="AG208" s="93"/>
      <c r="AH208" s="94"/>
      <c r="AI208" s="219"/>
      <c r="AJ208" s="220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</row>
    <row r="209" spans="1:93" s="1" customFormat="1" ht="18" hidden="1" customHeight="1">
      <c r="A209" s="762"/>
      <c r="B209" s="706"/>
      <c r="C209" s="283"/>
      <c r="D209" s="69"/>
      <c r="E209" s="309"/>
      <c r="F209" s="217"/>
      <c r="G209" s="729"/>
      <c r="H209" s="57"/>
      <c r="I209" s="58"/>
      <c r="J209" s="451"/>
      <c r="K209" s="452"/>
      <c r="L209" s="729"/>
      <c r="M209" s="453"/>
      <c r="N209" s="454"/>
      <c r="O209" s="455"/>
      <c r="P209" s="456"/>
      <c r="Q209" s="729"/>
      <c r="R209" s="58"/>
      <c r="S209" s="58"/>
      <c r="T209" s="451"/>
      <c r="U209" s="452"/>
      <c r="V209" s="729"/>
      <c r="W209" s="58"/>
      <c r="X209" s="131"/>
      <c r="Y209" s="445"/>
      <c r="Z209" s="49"/>
      <c r="AA209" s="729"/>
      <c r="AB209" s="58"/>
      <c r="AC209" s="58"/>
      <c r="AD209" s="451"/>
      <c r="AE209" s="452"/>
      <c r="AF209" s="717"/>
      <c r="AG209" s="93"/>
      <c r="AH209" s="94"/>
      <c r="AI209" s="219"/>
      <c r="AJ209" s="220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</row>
    <row r="210" spans="1:93" s="1" customFormat="1" ht="18" hidden="1" customHeight="1">
      <c r="A210" s="762"/>
      <c r="B210" s="706"/>
      <c r="C210" s="283"/>
      <c r="D210" s="69"/>
      <c r="E210" s="309"/>
      <c r="F210" s="217"/>
      <c r="G210" s="729"/>
      <c r="H210" s="57"/>
      <c r="I210" s="58"/>
      <c r="J210" s="451"/>
      <c r="K210" s="452"/>
      <c r="L210" s="729"/>
      <c r="M210" s="453"/>
      <c r="N210" s="454"/>
      <c r="O210" s="455"/>
      <c r="P210" s="456"/>
      <c r="Q210" s="729"/>
      <c r="R210" s="58"/>
      <c r="S210" s="58"/>
      <c r="T210" s="451"/>
      <c r="U210" s="452"/>
      <c r="V210" s="729"/>
      <c r="W210" s="58"/>
      <c r="X210" s="131"/>
      <c r="Y210" s="445"/>
      <c r="Z210" s="49"/>
      <c r="AA210" s="729"/>
      <c r="AB210" s="58"/>
      <c r="AC210" s="58"/>
      <c r="AD210" s="451"/>
      <c r="AE210" s="452"/>
      <c r="AF210" s="717"/>
      <c r="AG210" s="93"/>
      <c r="AH210" s="94"/>
      <c r="AI210" s="219"/>
      <c r="AJ210" s="22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</row>
    <row r="211" spans="1:93" s="1" customFormat="1" ht="18" hidden="1" customHeight="1">
      <c r="A211" s="762"/>
      <c r="B211" s="706"/>
      <c r="C211" s="283"/>
      <c r="D211" s="69"/>
      <c r="E211" s="309"/>
      <c r="F211" s="217"/>
      <c r="G211" s="729"/>
      <c r="H211" s="57"/>
      <c r="I211" s="58"/>
      <c r="J211" s="451"/>
      <c r="K211" s="452"/>
      <c r="L211" s="729"/>
      <c r="M211" s="453"/>
      <c r="N211" s="454"/>
      <c r="O211" s="455"/>
      <c r="P211" s="456"/>
      <c r="Q211" s="729"/>
      <c r="R211" s="58"/>
      <c r="S211" s="58"/>
      <c r="T211" s="451"/>
      <c r="U211" s="452"/>
      <c r="V211" s="729"/>
      <c r="W211" s="58"/>
      <c r="X211" s="131"/>
      <c r="Y211" s="445"/>
      <c r="Z211" s="49"/>
      <c r="AA211" s="729"/>
      <c r="AB211" s="58"/>
      <c r="AC211" s="58"/>
      <c r="AD211" s="451"/>
      <c r="AE211" s="452"/>
      <c r="AF211" s="717"/>
      <c r="AG211" s="93"/>
      <c r="AH211" s="94"/>
      <c r="AI211" s="219"/>
      <c r="AJ211" s="220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</row>
    <row r="212" spans="1:93" s="1" customFormat="1" ht="18" hidden="1" customHeight="1">
      <c r="A212" s="762"/>
      <c r="B212" s="706"/>
      <c r="C212" s="283"/>
      <c r="D212" s="69"/>
      <c r="E212" s="309"/>
      <c r="F212" s="217"/>
      <c r="G212" s="729"/>
      <c r="H212" s="57"/>
      <c r="I212" s="58"/>
      <c r="J212" s="451"/>
      <c r="K212" s="452"/>
      <c r="L212" s="729"/>
      <c r="M212" s="453"/>
      <c r="N212" s="454"/>
      <c r="O212" s="455"/>
      <c r="P212" s="456"/>
      <c r="Q212" s="729"/>
      <c r="R212" s="58"/>
      <c r="S212" s="58"/>
      <c r="T212" s="451"/>
      <c r="U212" s="452"/>
      <c r="V212" s="729"/>
      <c r="W212" s="58"/>
      <c r="X212" s="131"/>
      <c r="Y212" s="445"/>
      <c r="Z212" s="49"/>
      <c r="AA212" s="729"/>
      <c r="AB212" s="58"/>
      <c r="AC212" s="58"/>
      <c r="AD212" s="451"/>
      <c r="AE212" s="452"/>
      <c r="AF212" s="717"/>
      <c r="AG212" s="93"/>
      <c r="AH212" s="94"/>
      <c r="AI212" s="219"/>
      <c r="AJ212" s="220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</row>
    <row r="213" spans="1:93" s="1" customFormat="1" ht="18" hidden="1" customHeight="1">
      <c r="A213" s="763"/>
      <c r="B213" s="706"/>
      <c r="C213" s="283"/>
      <c r="D213" s="69"/>
      <c r="E213" s="309"/>
      <c r="F213" s="217"/>
      <c r="G213" s="730"/>
      <c r="H213" s="167"/>
      <c r="I213" s="446"/>
      <c r="J213" s="457"/>
      <c r="K213" s="458"/>
      <c r="L213" s="730"/>
      <c r="M213" s="459"/>
      <c r="N213" s="460"/>
      <c r="O213" s="461"/>
      <c r="P213" s="462"/>
      <c r="Q213" s="730"/>
      <c r="R213" s="446"/>
      <c r="S213" s="446"/>
      <c r="T213" s="457"/>
      <c r="U213" s="458"/>
      <c r="V213" s="730"/>
      <c r="W213" s="446"/>
      <c r="X213" s="169"/>
      <c r="Y213" s="447"/>
      <c r="Z213" s="52"/>
      <c r="AA213" s="730"/>
      <c r="AB213" s="446"/>
      <c r="AC213" s="446"/>
      <c r="AD213" s="457"/>
      <c r="AE213" s="458"/>
      <c r="AF213" s="718"/>
      <c r="AG213" s="96"/>
      <c r="AH213" s="95"/>
      <c r="AI213" s="221"/>
      <c r="AJ213" s="190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</row>
    <row r="214" spans="1:93" s="1" customFormat="1" ht="18" customHeight="1">
      <c r="A214" s="759" t="s">
        <v>105</v>
      </c>
      <c r="B214" s="319"/>
      <c r="C214" s="320"/>
      <c r="D214" s="321"/>
      <c r="E214" s="322"/>
      <c r="F214" s="323"/>
      <c r="G214" s="375"/>
      <c r="H214" s="376"/>
      <c r="I214" s="377"/>
      <c r="J214" s="378"/>
      <c r="K214" s="379"/>
      <c r="L214" s="463"/>
      <c r="M214" s="464"/>
      <c r="N214" s="465"/>
      <c r="O214" s="464"/>
      <c r="P214" s="466"/>
      <c r="Q214" s="463"/>
      <c r="R214" s="464"/>
      <c r="S214" s="465"/>
      <c r="T214" s="464"/>
      <c r="U214" s="466"/>
      <c r="V214" s="381"/>
      <c r="W214" s="382"/>
      <c r="X214" s="377"/>
      <c r="Y214" s="378"/>
      <c r="Z214" s="379"/>
      <c r="AA214" s="380"/>
      <c r="AB214" s="378"/>
      <c r="AC214" s="377"/>
      <c r="AD214" s="378"/>
      <c r="AE214" s="379"/>
      <c r="AF214" s="324"/>
      <c r="AG214" s="325"/>
      <c r="AH214" s="326"/>
      <c r="AI214" s="325"/>
      <c r="AJ214" s="327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</row>
    <row r="215" spans="1:93" s="1" customFormat="1" ht="18" customHeight="1">
      <c r="A215" s="738"/>
      <c r="B215" s="328"/>
      <c r="C215" s="329"/>
      <c r="D215" s="330"/>
      <c r="E215" s="331"/>
      <c r="F215" s="332"/>
      <c r="G215" s="383"/>
      <c r="H215" s="472"/>
      <c r="I215" s="385"/>
      <c r="J215" s="384"/>
      <c r="K215" s="386"/>
      <c r="L215" s="468"/>
      <c r="M215" s="472"/>
      <c r="N215" s="470"/>
      <c r="O215" s="469"/>
      <c r="P215" s="471"/>
      <c r="Q215" s="468"/>
      <c r="R215" s="472"/>
      <c r="S215" s="470"/>
      <c r="T215" s="469"/>
      <c r="U215" s="471"/>
      <c r="V215" s="387"/>
      <c r="W215" s="472"/>
      <c r="X215" s="385"/>
      <c r="Y215" s="384"/>
      <c r="Z215" s="386"/>
      <c r="AA215" s="387"/>
      <c r="AB215" s="472"/>
      <c r="AC215" s="385"/>
      <c r="AD215" s="384"/>
      <c r="AE215" s="386"/>
      <c r="AF215" s="333"/>
      <c r="AG215" s="334"/>
      <c r="AH215" s="335"/>
      <c r="AI215" s="334"/>
      <c r="AJ215" s="336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</row>
    <row r="216" spans="1:93" s="1" customFormat="1" ht="18" customHeight="1">
      <c r="A216" s="738"/>
      <c r="B216" s="328"/>
      <c r="C216" s="329"/>
      <c r="D216" s="330"/>
      <c r="E216" s="331"/>
      <c r="F216" s="332"/>
      <c r="G216" s="388"/>
      <c r="H216" s="389"/>
      <c r="I216" s="390"/>
      <c r="J216" s="389"/>
      <c r="K216" s="391"/>
      <c r="L216" s="388"/>
      <c r="M216" s="389"/>
      <c r="N216" s="390"/>
      <c r="O216" s="389"/>
      <c r="P216" s="391"/>
      <c r="Q216" s="388"/>
      <c r="R216" s="389"/>
      <c r="S216" s="390"/>
      <c r="T216" s="389"/>
      <c r="U216" s="391"/>
      <c r="V216" s="388"/>
      <c r="W216" s="389"/>
      <c r="X216" s="390"/>
      <c r="Y216" s="389"/>
      <c r="Z216" s="391"/>
      <c r="AA216" s="388"/>
      <c r="AB216" s="389"/>
      <c r="AC216" s="390"/>
      <c r="AD216" s="389"/>
      <c r="AE216" s="391"/>
      <c r="AF216" s="328"/>
      <c r="AG216" s="329"/>
      <c r="AH216" s="330"/>
      <c r="AI216" s="331"/>
      <c r="AJ216" s="332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</row>
    <row r="217" spans="1:93" s="1" customFormat="1" ht="18" customHeight="1">
      <c r="A217" s="738"/>
      <c r="B217" s="328"/>
      <c r="C217" s="329"/>
      <c r="D217" s="330"/>
      <c r="E217" s="331"/>
      <c r="F217" s="332"/>
      <c r="G217" s="388"/>
      <c r="H217" s="389"/>
      <c r="I217" s="390"/>
      <c r="J217" s="389"/>
      <c r="K217" s="391"/>
      <c r="L217" s="388"/>
      <c r="M217" s="389"/>
      <c r="N217" s="390"/>
      <c r="O217" s="389"/>
      <c r="P217" s="391"/>
      <c r="Q217" s="388"/>
      <c r="R217" s="389"/>
      <c r="S217" s="390"/>
      <c r="T217" s="389"/>
      <c r="U217" s="391"/>
      <c r="V217" s="388"/>
      <c r="W217" s="389"/>
      <c r="X217" s="390"/>
      <c r="Y217" s="389"/>
      <c r="Z217" s="391"/>
      <c r="AA217" s="388"/>
      <c r="AB217" s="389"/>
      <c r="AC217" s="390"/>
      <c r="AD217" s="389"/>
      <c r="AE217" s="391"/>
      <c r="AF217" s="328"/>
      <c r="AG217" s="329"/>
      <c r="AH217" s="330"/>
      <c r="AI217" s="331"/>
      <c r="AJ217" s="332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</row>
    <row r="218" spans="1:93" s="1" customFormat="1" ht="18" customHeight="1">
      <c r="A218" s="738"/>
      <c r="B218" s="328"/>
      <c r="C218" s="329"/>
      <c r="D218" s="330"/>
      <c r="E218" s="331"/>
      <c r="F218" s="332"/>
      <c r="G218" s="388"/>
      <c r="H218" s="389"/>
      <c r="I218" s="390"/>
      <c r="J218" s="389"/>
      <c r="K218" s="391"/>
      <c r="L218" s="388"/>
      <c r="M218" s="389"/>
      <c r="N218" s="390"/>
      <c r="O218" s="389"/>
      <c r="P218" s="391"/>
      <c r="Q218" s="388"/>
      <c r="R218" s="389"/>
      <c r="S218" s="390"/>
      <c r="T218" s="389"/>
      <c r="U218" s="391"/>
      <c r="V218" s="388"/>
      <c r="W218" s="389"/>
      <c r="X218" s="390"/>
      <c r="Y218" s="389"/>
      <c r="Z218" s="391"/>
      <c r="AA218" s="388"/>
      <c r="AB218" s="472"/>
      <c r="AC218" s="390"/>
      <c r="AD218" s="389"/>
      <c r="AE218" s="391"/>
      <c r="AF218" s="328"/>
      <c r="AG218" s="329"/>
      <c r="AH218" s="330"/>
      <c r="AI218" s="331"/>
      <c r="AJ218" s="332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</row>
    <row r="219" spans="1:93" s="1" customFormat="1" ht="18" customHeight="1" thickBot="1">
      <c r="A219" s="738"/>
      <c r="B219" s="328"/>
      <c r="C219" s="329"/>
      <c r="D219" s="330"/>
      <c r="E219" s="331"/>
      <c r="F219" s="332"/>
      <c r="G219" s="388"/>
      <c r="H219" s="389"/>
      <c r="I219" s="390"/>
      <c r="J219" s="389"/>
      <c r="K219" s="391"/>
      <c r="L219" s="388"/>
      <c r="M219" s="389"/>
      <c r="N219" s="390"/>
      <c r="O219" s="389"/>
      <c r="P219" s="391"/>
      <c r="Q219" s="388"/>
      <c r="R219" s="389"/>
      <c r="S219" s="390"/>
      <c r="T219" s="389"/>
      <c r="U219" s="391"/>
      <c r="V219" s="388"/>
      <c r="W219" s="389"/>
      <c r="X219" s="390"/>
      <c r="Y219" s="389"/>
      <c r="Z219" s="391"/>
      <c r="AA219" s="388"/>
      <c r="AB219" s="389"/>
      <c r="AC219" s="390"/>
      <c r="AD219" s="389"/>
      <c r="AE219" s="391"/>
      <c r="AF219" s="328"/>
      <c r="AG219" s="329"/>
      <c r="AH219" s="330"/>
      <c r="AI219" s="331"/>
      <c r="AJ219" s="332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</row>
    <row r="220" spans="1:93" s="1" customFormat="1" ht="18" hidden="1" customHeight="1">
      <c r="A220" s="738"/>
      <c r="B220" s="328"/>
      <c r="C220" s="329"/>
      <c r="D220" s="330"/>
      <c r="E220" s="331"/>
      <c r="F220" s="332"/>
      <c r="G220" s="388"/>
      <c r="H220" s="389"/>
      <c r="I220" s="390"/>
      <c r="J220" s="389"/>
      <c r="K220" s="391"/>
      <c r="L220" s="388"/>
      <c r="M220" s="389"/>
      <c r="N220" s="390"/>
      <c r="O220" s="389"/>
      <c r="P220" s="391"/>
      <c r="Q220" s="388"/>
      <c r="R220" s="389"/>
      <c r="S220" s="390"/>
      <c r="T220" s="389"/>
      <c r="U220" s="391"/>
      <c r="V220" s="388"/>
      <c r="W220" s="389"/>
      <c r="X220" s="390"/>
      <c r="Y220" s="389"/>
      <c r="Z220" s="391"/>
      <c r="AA220" s="388"/>
      <c r="AB220" s="389"/>
      <c r="AC220" s="390"/>
      <c r="AD220" s="389"/>
      <c r="AE220" s="391"/>
      <c r="AF220" s="328"/>
      <c r="AG220" s="329"/>
      <c r="AH220" s="330"/>
      <c r="AI220" s="331"/>
      <c r="AJ220" s="332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</row>
    <row r="221" spans="1:93" s="1" customFormat="1" ht="18" hidden="1" customHeight="1" thickBot="1">
      <c r="A221" s="738"/>
      <c r="B221" s="328"/>
      <c r="C221" s="329"/>
      <c r="D221" s="330"/>
      <c r="E221" s="331"/>
      <c r="F221" s="332"/>
      <c r="G221" s="388"/>
      <c r="H221" s="389"/>
      <c r="I221" s="390"/>
      <c r="J221" s="389"/>
      <c r="K221" s="391"/>
      <c r="L221" s="388"/>
      <c r="M221" s="389"/>
      <c r="N221" s="390"/>
      <c r="O221" s="389"/>
      <c r="P221" s="391"/>
      <c r="Q221" s="388"/>
      <c r="R221" s="389"/>
      <c r="S221" s="390"/>
      <c r="T221" s="389"/>
      <c r="U221" s="391"/>
      <c r="V221" s="388"/>
      <c r="W221" s="389"/>
      <c r="X221" s="390"/>
      <c r="Y221" s="389"/>
      <c r="Z221" s="391"/>
      <c r="AA221" s="388"/>
      <c r="AB221" s="389"/>
      <c r="AC221" s="390"/>
      <c r="AD221" s="389"/>
      <c r="AE221" s="391"/>
      <c r="AF221" s="328"/>
      <c r="AG221" s="329"/>
      <c r="AH221" s="330"/>
      <c r="AI221" s="331"/>
      <c r="AJ221" s="332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</row>
    <row r="222" spans="1:93" s="1" customFormat="1" ht="18" hidden="1" customHeight="1">
      <c r="A222" s="738"/>
      <c r="B222" s="328"/>
      <c r="C222" s="329"/>
      <c r="D222" s="330"/>
      <c r="E222" s="331"/>
      <c r="F222" s="332"/>
      <c r="G222" s="388"/>
      <c r="H222" s="389"/>
      <c r="I222" s="390"/>
      <c r="J222" s="389"/>
      <c r="K222" s="391"/>
      <c r="L222" s="388"/>
      <c r="M222" s="389"/>
      <c r="N222" s="390"/>
      <c r="O222" s="389"/>
      <c r="P222" s="391"/>
      <c r="Q222" s="388"/>
      <c r="R222" s="389"/>
      <c r="S222" s="390"/>
      <c r="T222" s="389"/>
      <c r="U222" s="391"/>
      <c r="V222" s="388"/>
      <c r="W222" s="389"/>
      <c r="X222" s="390"/>
      <c r="Y222" s="389"/>
      <c r="Z222" s="391"/>
      <c r="AA222" s="388"/>
      <c r="AB222" s="389"/>
      <c r="AC222" s="390"/>
      <c r="AD222" s="389"/>
      <c r="AE222" s="391"/>
      <c r="AF222" s="328"/>
      <c r="AG222" s="329"/>
      <c r="AH222" s="330"/>
      <c r="AI222" s="331"/>
      <c r="AJ222" s="33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</row>
    <row r="223" spans="1:93" s="1" customFormat="1" ht="18" hidden="1" customHeight="1">
      <c r="A223" s="738"/>
      <c r="B223" s="328"/>
      <c r="C223" s="329"/>
      <c r="D223" s="330"/>
      <c r="E223" s="331"/>
      <c r="F223" s="332"/>
      <c r="G223" s="388"/>
      <c r="H223" s="389"/>
      <c r="I223" s="390"/>
      <c r="J223" s="389"/>
      <c r="K223" s="391"/>
      <c r="L223" s="388"/>
      <c r="M223" s="389"/>
      <c r="N223" s="390"/>
      <c r="O223" s="389"/>
      <c r="P223" s="391"/>
      <c r="Q223" s="388"/>
      <c r="R223" s="389"/>
      <c r="S223" s="390"/>
      <c r="T223" s="389"/>
      <c r="U223" s="391"/>
      <c r="V223" s="388"/>
      <c r="W223" s="389"/>
      <c r="X223" s="390"/>
      <c r="Y223" s="389"/>
      <c r="Z223" s="391"/>
      <c r="AA223" s="388"/>
      <c r="AB223" s="389"/>
      <c r="AC223" s="390"/>
      <c r="AD223" s="389"/>
      <c r="AE223" s="391"/>
      <c r="AF223" s="328"/>
      <c r="AG223" s="329"/>
      <c r="AH223" s="330"/>
      <c r="AI223" s="331"/>
      <c r="AJ223" s="332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</row>
    <row r="224" spans="1:93" s="1" customFormat="1" ht="18" hidden="1" customHeight="1">
      <c r="A224" s="738"/>
      <c r="B224" s="328"/>
      <c r="C224" s="329"/>
      <c r="D224" s="330"/>
      <c r="E224" s="331"/>
      <c r="F224" s="332"/>
      <c r="G224" s="388"/>
      <c r="H224" s="389"/>
      <c r="I224" s="390"/>
      <c r="J224" s="389"/>
      <c r="K224" s="391"/>
      <c r="L224" s="388"/>
      <c r="M224" s="389"/>
      <c r="N224" s="390"/>
      <c r="O224" s="389"/>
      <c r="P224" s="391"/>
      <c r="Q224" s="388"/>
      <c r="R224" s="389"/>
      <c r="S224" s="390"/>
      <c r="T224" s="389"/>
      <c r="U224" s="391"/>
      <c r="V224" s="388"/>
      <c r="W224" s="389"/>
      <c r="X224" s="390"/>
      <c r="Y224" s="389"/>
      <c r="Z224" s="391"/>
      <c r="AA224" s="388"/>
      <c r="AB224" s="389"/>
      <c r="AC224" s="390"/>
      <c r="AD224" s="389"/>
      <c r="AE224" s="391"/>
      <c r="AF224" s="328"/>
      <c r="AG224" s="329"/>
      <c r="AH224" s="330"/>
      <c r="AI224" s="331"/>
      <c r="AJ224" s="332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</row>
    <row r="225" spans="1:93" s="1" customFormat="1" ht="18" hidden="1" customHeight="1">
      <c r="A225" s="738"/>
      <c r="B225" s="328"/>
      <c r="C225" s="329"/>
      <c r="D225" s="330"/>
      <c r="E225" s="331"/>
      <c r="F225" s="332"/>
      <c r="G225" s="388"/>
      <c r="H225" s="389"/>
      <c r="I225" s="390"/>
      <c r="J225" s="389"/>
      <c r="K225" s="391"/>
      <c r="L225" s="388"/>
      <c r="M225" s="389"/>
      <c r="N225" s="390"/>
      <c r="O225" s="389"/>
      <c r="P225" s="391"/>
      <c r="Q225" s="388"/>
      <c r="R225" s="389"/>
      <c r="S225" s="390"/>
      <c r="T225" s="389"/>
      <c r="U225" s="391"/>
      <c r="V225" s="388"/>
      <c r="W225" s="389"/>
      <c r="X225" s="390"/>
      <c r="Y225" s="389"/>
      <c r="Z225" s="391"/>
      <c r="AA225" s="388"/>
      <c r="AB225" s="389"/>
      <c r="AC225" s="390"/>
      <c r="AD225" s="389"/>
      <c r="AE225" s="391"/>
      <c r="AF225" s="328"/>
      <c r="AG225" s="329"/>
      <c r="AH225" s="330"/>
      <c r="AI225" s="331"/>
      <c r="AJ225" s="332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</row>
    <row r="226" spans="1:93" s="1" customFormat="1" ht="18" hidden="1" customHeight="1">
      <c r="A226" s="738"/>
      <c r="B226" s="328"/>
      <c r="C226" s="329"/>
      <c r="D226" s="330"/>
      <c r="E226" s="331"/>
      <c r="F226" s="332"/>
      <c r="G226" s="388"/>
      <c r="H226" s="389"/>
      <c r="I226" s="390"/>
      <c r="J226" s="389"/>
      <c r="K226" s="391"/>
      <c r="L226" s="388"/>
      <c r="M226" s="389"/>
      <c r="N226" s="390"/>
      <c r="O226" s="389"/>
      <c r="P226" s="391"/>
      <c r="Q226" s="388"/>
      <c r="R226" s="389"/>
      <c r="S226" s="390"/>
      <c r="T226" s="389"/>
      <c r="U226" s="391"/>
      <c r="V226" s="388"/>
      <c r="W226" s="389"/>
      <c r="X226" s="390"/>
      <c r="Y226" s="389"/>
      <c r="Z226" s="391"/>
      <c r="AA226" s="388"/>
      <c r="AB226" s="389"/>
      <c r="AC226" s="390"/>
      <c r="AD226" s="389"/>
      <c r="AE226" s="391"/>
      <c r="AF226" s="328"/>
      <c r="AG226" s="329"/>
      <c r="AH226" s="330"/>
      <c r="AI226" s="331"/>
      <c r="AJ226" s="332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</row>
    <row r="227" spans="1:93" s="1" customFormat="1" ht="18" hidden="1" customHeight="1">
      <c r="A227" s="738"/>
      <c r="B227" s="328"/>
      <c r="C227" s="329"/>
      <c r="D227" s="330"/>
      <c r="E227" s="331"/>
      <c r="F227" s="332"/>
      <c r="G227" s="388"/>
      <c r="H227" s="389"/>
      <c r="I227" s="390"/>
      <c r="J227" s="389"/>
      <c r="K227" s="391"/>
      <c r="L227" s="388"/>
      <c r="M227" s="389"/>
      <c r="N227" s="390"/>
      <c r="O227" s="389"/>
      <c r="P227" s="391"/>
      <c r="Q227" s="388"/>
      <c r="R227" s="389"/>
      <c r="S227" s="390"/>
      <c r="T227" s="389"/>
      <c r="U227" s="391"/>
      <c r="V227" s="388"/>
      <c r="W227" s="389"/>
      <c r="X227" s="390"/>
      <c r="Y227" s="389"/>
      <c r="Z227" s="391"/>
      <c r="AA227" s="388"/>
      <c r="AB227" s="389"/>
      <c r="AC227" s="390"/>
      <c r="AD227" s="389"/>
      <c r="AE227" s="391"/>
      <c r="AF227" s="328"/>
      <c r="AG227" s="329"/>
      <c r="AH227" s="330"/>
      <c r="AI227" s="331"/>
      <c r="AJ227" s="332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</row>
    <row r="228" spans="1:93" s="1" customFormat="1" ht="18" hidden="1" customHeight="1">
      <c r="A228" s="738"/>
      <c r="B228" s="337"/>
      <c r="C228" s="338"/>
      <c r="D228" s="339"/>
      <c r="E228" s="339"/>
      <c r="F228" s="340"/>
      <c r="G228" s="392"/>
      <c r="H228" s="393"/>
      <c r="I228" s="393"/>
      <c r="J228" s="393"/>
      <c r="K228" s="394"/>
      <c r="L228" s="392"/>
      <c r="M228" s="393"/>
      <c r="N228" s="393"/>
      <c r="O228" s="393"/>
      <c r="P228" s="394"/>
      <c r="Q228" s="392"/>
      <c r="R228" s="393"/>
      <c r="S228" s="393"/>
      <c r="T228" s="393"/>
      <c r="U228" s="394"/>
      <c r="V228" s="392"/>
      <c r="W228" s="393"/>
      <c r="X228" s="393"/>
      <c r="Y228" s="393"/>
      <c r="Z228" s="394"/>
      <c r="AA228" s="392"/>
      <c r="AB228" s="393"/>
      <c r="AC228" s="393"/>
      <c r="AD228" s="393"/>
      <c r="AE228" s="394"/>
      <c r="AF228" s="337"/>
      <c r="AG228" s="338"/>
      <c r="AH228" s="339"/>
      <c r="AI228" s="339"/>
      <c r="AJ228" s="340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</row>
    <row r="229" spans="1:93" s="1" customFormat="1" ht="18" hidden="1" customHeight="1">
      <c r="A229" s="760"/>
      <c r="B229" s="711" t="s">
        <v>108</v>
      </c>
      <c r="C229" s="712"/>
      <c r="D229" s="719"/>
      <c r="E229" s="712"/>
      <c r="F229" s="341" t="s">
        <v>64</v>
      </c>
      <c r="G229" s="734"/>
      <c r="H229" s="735"/>
      <c r="I229" s="736"/>
      <c r="J229" s="735"/>
      <c r="K229" s="395"/>
      <c r="L229" s="734"/>
      <c r="M229" s="735"/>
      <c r="N229" s="736"/>
      <c r="O229" s="735"/>
      <c r="P229" s="395"/>
      <c r="Q229" s="734"/>
      <c r="R229" s="735"/>
      <c r="S229" s="736"/>
      <c r="T229" s="735"/>
      <c r="U229" s="395"/>
      <c r="V229" s="734"/>
      <c r="W229" s="735"/>
      <c r="X229" s="736"/>
      <c r="Y229" s="735"/>
      <c r="Z229" s="395"/>
      <c r="AA229" s="734"/>
      <c r="AB229" s="735"/>
      <c r="AC229" s="736"/>
      <c r="AD229" s="735"/>
      <c r="AE229" s="395"/>
      <c r="AF229" s="711"/>
      <c r="AG229" s="712"/>
      <c r="AH229" s="719"/>
      <c r="AI229" s="712"/>
      <c r="AJ229" s="341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</row>
    <row r="230" spans="1:93" s="1" customFormat="1" ht="18" customHeight="1">
      <c r="A230" s="690" t="s">
        <v>109</v>
      </c>
      <c r="B230" s="319"/>
      <c r="C230" s="320"/>
      <c r="D230" s="321"/>
      <c r="E230" s="322"/>
      <c r="F230" s="323"/>
      <c r="G230" s="396"/>
      <c r="H230" s="342"/>
      <c r="I230" s="343"/>
      <c r="J230" s="344"/>
      <c r="K230" s="288"/>
      <c r="L230" s="467"/>
      <c r="M230" s="464"/>
      <c r="N230" s="465"/>
      <c r="O230" s="464"/>
      <c r="P230" s="466"/>
      <c r="Q230" s="396"/>
      <c r="R230" s="344"/>
      <c r="S230" s="286"/>
      <c r="T230" s="287"/>
      <c r="U230" s="288"/>
      <c r="V230" s="396"/>
      <c r="W230" s="344"/>
      <c r="X230" s="286"/>
      <c r="Y230" s="287"/>
      <c r="Z230" s="288"/>
      <c r="AA230" s="396"/>
      <c r="AB230" s="344"/>
      <c r="AC230" s="286"/>
      <c r="AD230" s="287"/>
      <c r="AE230" s="288"/>
      <c r="AF230" s="319"/>
      <c r="AG230" s="320"/>
      <c r="AH230" s="321"/>
      <c r="AI230" s="322"/>
      <c r="AJ230" s="323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</row>
    <row r="231" spans="1:93" s="1" customFormat="1" ht="18" customHeight="1">
      <c r="A231" s="781"/>
      <c r="B231" s="328"/>
      <c r="C231" s="329"/>
      <c r="D231" s="330"/>
      <c r="E231" s="331"/>
      <c r="F231" s="332"/>
      <c r="G231" s="397"/>
      <c r="H231" s="398"/>
      <c r="I231" s="399"/>
      <c r="J231" s="400"/>
      <c r="K231" s="401"/>
      <c r="L231" s="468"/>
      <c r="M231" s="469"/>
      <c r="N231" s="470"/>
      <c r="O231" s="469"/>
      <c r="P231" s="471"/>
      <c r="Q231" s="397"/>
      <c r="R231" s="398"/>
      <c r="S231" s="399"/>
      <c r="T231" s="398"/>
      <c r="U231" s="401"/>
      <c r="V231" s="397"/>
      <c r="W231" s="398"/>
      <c r="X231" s="399"/>
      <c r="Y231" s="398"/>
      <c r="Z231" s="401"/>
      <c r="AA231" s="397"/>
      <c r="AB231" s="398"/>
      <c r="AC231" s="399"/>
      <c r="AD231" s="398"/>
      <c r="AE231" s="401"/>
      <c r="AF231" s="328"/>
      <c r="AG231" s="329"/>
      <c r="AH231" s="330"/>
      <c r="AI231" s="331"/>
      <c r="AJ231" s="332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</row>
    <row r="232" spans="1:93" s="1" customFormat="1" ht="18" customHeight="1" thickBot="1">
      <c r="A232" s="781"/>
      <c r="B232" s="328"/>
      <c r="C232" s="329"/>
      <c r="D232" s="330"/>
      <c r="E232" s="331"/>
      <c r="F232" s="332"/>
      <c r="G232" s="345"/>
      <c r="H232" s="143"/>
      <c r="I232" s="289"/>
      <c r="J232" s="143"/>
      <c r="K232" s="290"/>
      <c r="L232" s="235"/>
      <c r="M232" s="143"/>
      <c r="N232" s="346"/>
      <c r="O232" s="347"/>
      <c r="P232" s="236"/>
      <c r="Q232" s="235"/>
      <c r="R232" s="143"/>
      <c r="S232" s="241"/>
      <c r="T232" s="242"/>
      <c r="U232" s="236"/>
      <c r="V232" s="235"/>
      <c r="W232" s="143"/>
      <c r="X232" s="346"/>
      <c r="Y232" s="347"/>
      <c r="Z232" s="236"/>
      <c r="AA232" s="235"/>
      <c r="AB232" s="143"/>
      <c r="AC232" s="346"/>
      <c r="AD232" s="347"/>
      <c r="AE232" s="236"/>
      <c r="AF232" s="328"/>
      <c r="AG232" s="329"/>
      <c r="AH232" s="330"/>
      <c r="AI232" s="331"/>
      <c r="AJ232" s="3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</row>
    <row r="233" spans="1:93" s="1" customFormat="1" ht="18" hidden="1" customHeight="1">
      <c r="A233" s="781"/>
      <c r="B233" s="222"/>
      <c r="C233" s="223"/>
      <c r="D233" s="224"/>
      <c r="E233" s="225"/>
      <c r="F233" s="226"/>
      <c r="G233" s="232"/>
      <c r="H233" s="106"/>
      <c r="I233" s="233"/>
      <c r="J233" s="106"/>
      <c r="K233" s="234"/>
      <c r="L233" s="237"/>
      <c r="M233" s="106"/>
      <c r="N233" s="238"/>
      <c r="O233" s="239"/>
      <c r="P233" s="240"/>
      <c r="Q233" s="237"/>
      <c r="R233" s="106"/>
      <c r="S233" s="243"/>
      <c r="T233" s="244"/>
      <c r="U233" s="240"/>
      <c r="V233" s="237"/>
      <c r="W233" s="106"/>
      <c r="X233" s="238"/>
      <c r="Y233" s="239"/>
      <c r="Z233" s="240"/>
      <c r="AA233" s="237"/>
      <c r="AB233" s="106"/>
      <c r="AC233" s="238"/>
      <c r="AD233" s="239"/>
      <c r="AE233" s="240"/>
      <c r="AF233" s="222"/>
      <c r="AG233" s="223"/>
      <c r="AH233" s="224"/>
      <c r="AI233" s="225"/>
      <c r="AJ233" s="226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</row>
    <row r="234" spans="1:93" s="1" customFormat="1" ht="18" hidden="1" customHeight="1">
      <c r="A234" s="781"/>
      <c r="B234" s="222"/>
      <c r="C234" s="223"/>
      <c r="D234" s="224"/>
      <c r="E234" s="225"/>
      <c r="F234" s="226"/>
      <c r="G234" s="245"/>
      <c r="H234" s="246"/>
      <c r="I234" s="247"/>
      <c r="J234" s="248"/>
      <c r="K234" s="249"/>
      <c r="L234" s="245"/>
      <c r="M234" s="246"/>
      <c r="N234" s="247"/>
      <c r="O234" s="248"/>
      <c r="P234" s="249"/>
      <c r="Q234" s="250"/>
      <c r="R234" s="251"/>
      <c r="S234" s="252"/>
      <c r="T234" s="251"/>
      <c r="U234" s="253"/>
      <c r="V234" s="254"/>
      <c r="W234" s="255"/>
      <c r="X234" s="256"/>
      <c r="Y234" s="255"/>
      <c r="Z234" s="257"/>
      <c r="AA234" s="254"/>
      <c r="AB234" s="255"/>
      <c r="AC234" s="256"/>
      <c r="AD234" s="255"/>
      <c r="AE234" s="257"/>
      <c r="AF234" s="222"/>
      <c r="AG234" s="223"/>
      <c r="AH234" s="224"/>
      <c r="AI234" s="225"/>
      <c r="AJ234" s="226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</row>
    <row r="235" spans="1:93" s="1" customFormat="1" ht="18" hidden="1" customHeight="1">
      <c r="A235" s="781"/>
      <c r="B235" s="222"/>
      <c r="C235" s="223"/>
      <c r="D235" s="224"/>
      <c r="E235" s="225"/>
      <c r="F235" s="226"/>
      <c r="G235" s="245"/>
      <c r="H235" s="246"/>
      <c r="I235" s="247"/>
      <c r="J235" s="248"/>
      <c r="K235" s="249"/>
      <c r="L235" s="245"/>
      <c r="M235" s="246"/>
      <c r="N235" s="247"/>
      <c r="O235" s="248"/>
      <c r="P235" s="249"/>
      <c r="Q235" s="250"/>
      <c r="R235" s="251"/>
      <c r="S235" s="252"/>
      <c r="T235" s="251"/>
      <c r="U235" s="253"/>
      <c r="V235" s="254"/>
      <c r="W235" s="255"/>
      <c r="X235" s="256"/>
      <c r="Y235" s="255"/>
      <c r="Z235" s="257"/>
      <c r="AA235" s="254"/>
      <c r="AB235" s="255"/>
      <c r="AC235" s="256"/>
      <c r="AD235" s="255"/>
      <c r="AE235" s="257"/>
      <c r="AF235" s="222"/>
      <c r="AG235" s="223"/>
      <c r="AH235" s="224"/>
      <c r="AI235" s="225"/>
      <c r="AJ235" s="226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</row>
    <row r="236" spans="1:93" s="1" customFormat="1" ht="18" hidden="1" customHeight="1">
      <c r="A236" s="781"/>
      <c r="B236" s="222"/>
      <c r="C236" s="223"/>
      <c r="D236" s="224"/>
      <c r="E236" s="225"/>
      <c r="F236" s="226"/>
      <c r="G236" s="245"/>
      <c r="H236" s="246"/>
      <c r="I236" s="247"/>
      <c r="J236" s="248"/>
      <c r="K236" s="249"/>
      <c r="L236" s="245"/>
      <c r="M236" s="246"/>
      <c r="N236" s="247"/>
      <c r="O236" s="248"/>
      <c r="P236" s="249"/>
      <c r="Q236" s="250"/>
      <c r="R236" s="258"/>
      <c r="S236" s="259"/>
      <c r="T236" s="258"/>
      <c r="U236" s="253"/>
      <c r="V236" s="254"/>
      <c r="W236" s="255"/>
      <c r="X236" s="256"/>
      <c r="Y236" s="255"/>
      <c r="Z236" s="257"/>
      <c r="AA236" s="254"/>
      <c r="AB236" s="255"/>
      <c r="AC236" s="256"/>
      <c r="AD236" s="255"/>
      <c r="AE236" s="257"/>
      <c r="AF236" s="222"/>
      <c r="AG236" s="223"/>
      <c r="AH236" s="224"/>
      <c r="AI236" s="225"/>
      <c r="AJ236" s="22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</row>
    <row r="237" spans="1:93" ht="18.75" hidden="1" customHeight="1">
      <c r="A237" s="781"/>
      <c r="B237" s="222"/>
      <c r="C237" s="223"/>
      <c r="D237" s="224"/>
      <c r="E237" s="225"/>
      <c r="F237" s="226"/>
      <c r="G237" s="245"/>
      <c r="H237" s="246"/>
      <c r="I237" s="247"/>
      <c r="J237" s="248"/>
      <c r="K237" s="249"/>
      <c r="L237" s="245"/>
      <c r="M237" s="246"/>
      <c r="N237" s="247"/>
      <c r="O237" s="248"/>
      <c r="P237" s="249"/>
      <c r="Q237" s="250"/>
      <c r="R237" s="258"/>
      <c r="S237" s="259"/>
      <c r="T237" s="258"/>
      <c r="U237" s="253"/>
      <c r="V237" s="254"/>
      <c r="W237" s="255"/>
      <c r="X237" s="256"/>
      <c r="Y237" s="255"/>
      <c r="Z237" s="257"/>
      <c r="AA237" s="254"/>
      <c r="AB237" s="255"/>
      <c r="AC237" s="256"/>
      <c r="AD237" s="255"/>
      <c r="AE237" s="257"/>
      <c r="AF237" s="222"/>
      <c r="AG237" s="223"/>
      <c r="AH237" s="224"/>
      <c r="AI237" s="225"/>
      <c r="AJ237" s="226"/>
    </row>
    <row r="238" spans="1:93" ht="18.75" hidden="1" customHeight="1">
      <c r="A238" s="781"/>
      <c r="B238" s="222"/>
      <c r="C238" s="223"/>
      <c r="D238" s="224"/>
      <c r="E238" s="225"/>
      <c r="F238" s="226"/>
      <c r="G238" s="245"/>
      <c r="H238" s="246"/>
      <c r="I238" s="247"/>
      <c r="J238" s="248"/>
      <c r="K238" s="249"/>
      <c r="L238" s="245"/>
      <c r="M238" s="246"/>
      <c r="N238" s="247"/>
      <c r="O238" s="248"/>
      <c r="P238" s="249"/>
      <c r="Q238" s="250"/>
      <c r="R238" s="258"/>
      <c r="S238" s="259"/>
      <c r="T238" s="258"/>
      <c r="U238" s="253"/>
      <c r="V238" s="254"/>
      <c r="W238" s="255"/>
      <c r="X238" s="256"/>
      <c r="Y238" s="255"/>
      <c r="Z238" s="257"/>
      <c r="AA238" s="254"/>
      <c r="AB238" s="255"/>
      <c r="AC238" s="256"/>
      <c r="AD238" s="255"/>
      <c r="AE238" s="257"/>
      <c r="AF238" s="222"/>
      <c r="AG238" s="223"/>
      <c r="AH238" s="224"/>
      <c r="AI238" s="225"/>
      <c r="AJ238" s="226"/>
    </row>
    <row r="239" spans="1:93" ht="18.75" hidden="1" customHeight="1">
      <c r="A239" s="781"/>
      <c r="B239" s="222"/>
      <c r="C239" s="223"/>
      <c r="D239" s="224"/>
      <c r="E239" s="225"/>
      <c r="F239" s="226"/>
      <c r="G239" s="245"/>
      <c r="H239" s="246"/>
      <c r="I239" s="247"/>
      <c r="J239" s="248"/>
      <c r="K239" s="249"/>
      <c r="L239" s="245"/>
      <c r="M239" s="246"/>
      <c r="N239" s="247"/>
      <c r="O239" s="248"/>
      <c r="P239" s="249"/>
      <c r="Q239" s="250"/>
      <c r="R239" s="258"/>
      <c r="S239" s="259"/>
      <c r="T239" s="258"/>
      <c r="U239" s="253"/>
      <c r="V239" s="254"/>
      <c r="W239" s="255"/>
      <c r="X239" s="256"/>
      <c r="Y239" s="255"/>
      <c r="Z239" s="257"/>
      <c r="AA239" s="254"/>
      <c r="AB239" s="255"/>
      <c r="AC239" s="256"/>
      <c r="AD239" s="255"/>
      <c r="AE239" s="257"/>
      <c r="AF239" s="222"/>
      <c r="AG239" s="223"/>
      <c r="AH239" s="224"/>
      <c r="AI239" s="225"/>
      <c r="AJ239" s="226"/>
    </row>
    <row r="240" spans="1:93" ht="18.75" hidden="1" customHeight="1">
      <c r="A240" s="781"/>
      <c r="B240" s="222"/>
      <c r="C240" s="223"/>
      <c r="D240" s="224"/>
      <c r="E240" s="225"/>
      <c r="F240" s="226"/>
      <c r="G240" s="245"/>
      <c r="H240" s="246"/>
      <c r="I240" s="247"/>
      <c r="J240" s="248"/>
      <c r="K240" s="249"/>
      <c r="L240" s="245"/>
      <c r="M240" s="246"/>
      <c r="N240" s="247"/>
      <c r="O240" s="248"/>
      <c r="P240" s="249"/>
      <c r="Q240" s="250"/>
      <c r="R240" s="258"/>
      <c r="S240" s="259"/>
      <c r="T240" s="258"/>
      <c r="U240" s="253"/>
      <c r="V240" s="254"/>
      <c r="W240" s="255"/>
      <c r="X240" s="256"/>
      <c r="Y240" s="255"/>
      <c r="Z240" s="257"/>
      <c r="AA240" s="254"/>
      <c r="AB240" s="255"/>
      <c r="AC240" s="256"/>
      <c r="AD240" s="255"/>
      <c r="AE240" s="257"/>
      <c r="AF240" s="222"/>
      <c r="AG240" s="223"/>
      <c r="AH240" s="224"/>
      <c r="AI240" s="225"/>
      <c r="AJ240" s="226"/>
    </row>
    <row r="241" spans="1:93" ht="18.75" hidden="1" customHeight="1">
      <c r="A241" s="781"/>
      <c r="B241" s="222"/>
      <c r="C241" s="223"/>
      <c r="D241" s="224"/>
      <c r="E241" s="225"/>
      <c r="F241" s="226"/>
      <c r="G241" s="245"/>
      <c r="H241" s="246"/>
      <c r="I241" s="247"/>
      <c r="J241" s="248"/>
      <c r="K241" s="249"/>
      <c r="L241" s="245"/>
      <c r="M241" s="246"/>
      <c r="N241" s="247"/>
      <c r="O241" s="248"/>
      <c r="P241" s="249"/>
      <c r="Q241" s="250"/>
      <c r="R241" s="258"/>
      <c r="S241" s="259"/>
      <c r="T241" s="258"/>
      <c r="U241" s="253"/>
      <c r="V241" s="254"/>
      <c r="W241" s="255"/>
      <c r="X241" s="256"/>
      <c r="Y241" s="255"/>
      <c r="Z241" s="257"/>
      <c r="AA241" s="254"/>
      <c r="AB241" s="255"/>
      <c r="AC241" s="256"/>
      <c r="AD241" s="255"/>
      <c r="AE241" s="257"/>
      <c r="AF241" s="222"/>
      <c r="AG241" s="223"/>
      <c r="AH241" s="224"/>
      <c r="AI241" s="225"/>
      <c r="AJ241" s="226"/>
    </row>
    <row r="242" spans="1:93" ht="18.75" hidden="1" customHeight="1">
      <c r="A242" s="781"/>
      <c r="B242" s="222"/>
      <c r="C242" s="223"/>
      <c r="D242" s="224"/>
      <c r="E242" s="225"/>
      <c r="F242" s="226"/>
      <c r="G242" s="245"/>
      <c r="H242" s="246"/>
      <c r="I242" s="247"/>
      <c r="J242" s="248"/>
      <c r="K242" s="249"/>
      <c r="L242" s="245"/>
      <c r="M242" s="246"/>
      <c r="N242" s="247"/>
      <c r="O242" s="248"/>
      <c r="P242" s="249"/>
      <c r="Q242" s="250"/>
      <c r="R242" s="258"/>
      <c r="S242" s="259"/>
      <c r="T242" s="258"/>
      <c r="U242" s="253"/>
      <c r="V242" s="254"/>
      <c r="W242" s="255"/>
      <c r="X242" s="256"/>
      <c r="Y242" s="255"/>
      <c r="Z242" s="257"/>
      <c r="AA242" s="254"/>
      <c r="AB242" s="255"/>
      <c r="AC242" s="256"/>
      <c r="AD242" s="255"/>
      <c r="AE242" s="257"/>
      <c r="AF242" s="222"/>
      <c r="AG242" s="223"/>
      <c r="AH242" s="224"/>
      <c r="AI242" s="225"/>
      <c r="AJ242" s="226"/>
    </row>
    <row r="243" spans="1:93" ht="18.75" hidden="1" customHeight="1">
      <c r="A243" s="781"/>
      <c r="B243" s="222"/>
      <c r="C243" s="223"/>
      <c r="D243" s="224"/>
      <c r="E243" s="225"/>
      <c r="F243" s="226"/>
      <c r="G243" s="245"/>
      <c r="H243" s="246"/>
      <c r="I243" s="247"/>
      <c r="J243" s="248"/>
      <c r="K243" s="249"/>
      <c r="L243" s="245"/>
      <c r="M243" s="246"/>
      <c r="N243" s="247"/>
      <c r="O243" s="248"/>
      <c r="P243" s="249"/>
      <c r="Q243" s="250"/>
      <c r="R243" s="258"/>
      <c r="S243" s="259"/>
      <c r="T243" s="258"/>
      <c r="U243" s="253"/>
      <c r="V243" s="254"/>
      <c r="W243" s="255"/>
      <c r="X243" s="256"/>
      <c r="Y243" s="255"/>
      <c r="Z243" s="257"/>
      <c r="AA243" s="254"/>
      <c r="AB243" s="255"/>
      <c r="AC243" s="256"/>
      <c r="AD243" s="255"/>
      <c r="AE243" s="257"/>
      <c r="AF243" s="222"/>
      <c r="AG243" s="223"/>
      <c r="AH243" s="224"/>
      <c r="AI243" s="225"/>
      <c r="AJ243" s="226"/>
    </row>
    <row r="244" spans="1:93" ht="18.75" hidden="1" customHeight="1">
      <c r="A244" s="781"/>
      <c r="B244" s="227"/>
      <c r="C244" s="228"/>
      <c r="D244" s="229"/>
      <c r="E244" s="229"/>
      <c r="F244" s="230"/>
      <c r="G244" s="260"/>
      <c r="H244" s="261"/>
      <c r="I244" s="262"/>
      <c r="J244" s="262"/>
      <c r="K244" s="263"/>
      <c r="L244" s="260"/>
      <c r="M244" s="261"/>
      <c r="N244" s="262"/>
      <c r="O244" s="262"/>
      <c r="P244" s="263"/>
      <c r="Q244" s="264"/>
      <c r="R244" s="265"/>
      <c r="S244" s="265"/>
      <c r="T244" s="265"/>
      <c r="U244" s="266"/>
      <c r="V244" s="267"/>
      <c r="W244" s="268"/>
      <c r="X244" s="268"/>
      <c r="Y244" s="268"/>
      <c r="Z244" s="269"/>
      <c r="AA244" s="267"/>
      <c r="AB244" s="268"/>
      <c r="AC244" s="268"/>
      <c r="AD244" s="268"/>
      <c r="AE244" s="269"/>
      <c r="AF244" s="227"/>
      <c r="AG244" s="228"/>
      <c r="AH244" s="229"/>
      <c r="AI244" s="229"/>
      <c r="AJ244" s="230"/>
    </row>
    <row r="245" spans="1:93" ht="18.75" hidden="1" customHeight="1">
      <c r="A245" s="692"/>
      <c r="B245" s="772" t="s">
        <v>108</v>
      </c>
      <c r="C245" s="773"/>
      <c r="D245" s="774"/>
      <c r="E245" s="773"/>
      <c r="F245" s="231" t="s">
        <v>64</v>
      </c>
      <c r="G245" s="782"/>
      <c r="H245" s="783"/>
      <c r="I245" s="784"/>
      <c r="J245" s="783"/>
      <c r="K245" s="270"/>
      <c r="L245" s="782"/>
      <c r="M245" s="783"/>
      <c r="N245" s="784"/>
      <c r="O245" s="783"/>
      <c r="P245" s="270"/>
      <c r="Q245" s="780"/>
      <c r="R245" s="771"/>
      <c r="S245" s="770"/>
      <c r="T245" s="771"/>
      <c r="U245" s="271"/>
      <c r="V245" s="780"/>
      <c r="W245" s="771"/>
      <c r="X245" s="770"/>
      <c r="Y245" s="771"/>
      <c r="Z245" s="272"/>
      <c r="AA245" s="780"/>
      <c r="AB245" s="771"/>
      <c r="AC245" s="770"/>
      <c r="AD245" s="771"/>
      <c r="AE245" s="272"/>
      <c r="AF245" s="772"/>
      <c r="AG245" s="773"/>
      <c r="AH245" s="774"/>
      <c r="AI245" s="773"/>
      <c r="AJ245" s="231"/>
    </row>
    <row r="246" spans="1:93" customFormat="1" ht="18" customHeight="1">
      <c r="A246" s="690" t="s">
        <v>110</v>
      </c>
      <c r="B246" s="698" t="s">
        <v>25</v>
      </c>
      <c r="C246" s="699"/>
      <c r="D246" s="273" t="s">
        <v>111</v>
      </c>
      <c r="E246" s="700" t="s">
        <v>112</v>
      </c>
      <c r="F246" s="701"/>
      <c r="G246" s="698" t="s">
        <v>25</v>
      </c>
      <c r="H246" s="699"/>
      <c r="I246" s="273" t="s">
        <v>111</v>
      </c>
      <c r="J246" s="700" t="s">
        <v>112</v>
      </c>
      <c r="K246" s="701"/>
      <c r="L246" s="698" t="s">
        <v>25</v>
      </c>
      <c r="M246" s="699"/>
      <c r="N246" s="273" t="s">
        <v>111</v>
      </c>
      <c r="O246" s="700" t="s">
        <v>112</v>
      </c>
      <c r="P246" s="701"/>
      <c r="Q246" s="698" t="s">
        <v>25</v>
      </c>
      <c r="R246" s="699"/>
      <c r="S246" s="273" t="s">
        <v>111</v>
      </c>
      <c r="T246" s="700" t="s">
        <v>112</v>
      </c>
      <c r="U246" s="701"/>
      <c r="V246" s="698" t="s">
        <v>25</v>
      </c>
      <c r="W246" s="699"/>
      <c r="X246" s="273" t="s">
        <v>111</v>
      </c>
      <c r="Y246" s="700" t="s">
        <v>112</v>
      </c>
      <c r="Z246" s="701"/>
      <c r="AA246" s="698" t="s">
        <v>25</v>
      </c>
      <c r="AB246" s="699"/>
      <c r="AC246" s="273" t="s">
        <v>111</v>
      </c>
      <c r="AD246" s="700" t="s">
        <v>112</v>
      </c>
      <c r="AE246" s="701"/>
      <c r="AF246" s="698" t="s">
        <v>25</v>
      </c>
      <c r="AG246" s="699"/>
      <c r="AH246" s="273" t="s">
        <v>111</v>
      </c>
      <c r="AI246" s="700" t="s">
        <v>112</v>
      </c>
      <c r="AJ246" s="701"/>
    </row>
    <row r="247" spans="1:93" customFormat="1" ht="18" customHeight="1">
      <c r="A247" s="691"/>
      <c r="B247" s="696"/>
      <c r="C247" s="697"/>
      <c r="D247" s="274"/>
      <c r="E247" s="675"/>
      <c r="F247" s="676"/>
      <c r="G247" s="696">
        <f>I247*70+J247*75+G249*25+J249*45+RIGHT(I249,LEN(I249)-FIND("/",I249))*60+LEFT(I249,FIND("/",I249)-1)*120</f>
        <v>0</v>
      </c>
      <c r="H247" s="697"/>
      <c r="I247" s="274">
        <f>$BE$1</f>
        <v>0</v>
      </c>
      <c r="J247" s="675">
        <f>$BF$1</f>
        <v>0</v>
      </c>
      <c r="K247" s="676"/>
      <c r="L247" s="696">
        <f>N247*70+O247*75+L249*25+O249*45+RIGHT(N249,LEN(N249)-FIND("/",N249))*60+LEFT(N249,FIND("/",N249)-1)*120</f>
        <v>0</v>
      </c>
      <c r="M247" s="697"/>
      <c r="N247" s="274">
        <f>$BK$1</f>
        <v>0</v>
      </c>
      <c r="O247" s="675">
        <f>$BL$1</f>
        <v>0</v>
      </c>
      <c r="P247" s="676"/>
      <c r="Q247" s="696">
        <f>S247*70+T247*75+Q249*25+T249*45+RIGHT(S249,LEN(S249)-FIND("/",S249))*60+LEFT(S249,FIND("/",S249)-1)*120</f>
        <v>0</v>
      </c>
      <c r="R247" s="697"/>
      <c r="S247" s="274">
        <f>$BQ$1</f>
        <v>0</v>
      </c>
      <c r="T247" s="675">
        <f>$BR$1</f>
        <v>0</v>
      </c>
      <c r="U247" s="676"/>
      <c r="V247" s="696">
        <f>X247*70+Y247*75+V249*25+Y249*45+RIGHT(X249,LEN(X249)-FIND("/",X249))*60+LEFT(X249,FIND("/",X249)-1)*120</f>
        <v>0</v>
      </c>
      <c r="W247" s="697"/>
      <c r="X247" s="274">
        <f>$BW$1</f>
        <v>0</v>
      </c>
      <c r="Y247" s="675">
        <f>$BX$1</f>
        <v>0</v>
      </c>
      <c r="Z247" s="676"/>
      <c r="AA247" s="696">
        <f>AC247*70+AD247*75+AA249*25+AD249*45+RIGHT(AC249,LEN(AC249)-FIND("/",AC249))*60+LEFT(AC249,FIND("/",AC249)-1)*120</f>
        <v>0</v>
      </c>
      <c r="AB247" s="697"/>
      <c r="AC247" s="274">
        <f>$CC$1</f>
        <v>0</v>
      </c>
      <c r="AD247" s="675">
        <f>$CD$1</f>
        <v>0</v>
      </c>
      <c r="AE247" s="676"/>
      <c r="AF247" s="696">
        <f>AH247*70+AI247*75+AF249*25+AI249*45+RIGHT(AH249,LEN(AH249)-FIND("/",AH249))*60+LEFT(AH249,FIND("/",AH249)-1)*120</f>
        <v>0</v>
      </c>
      <c r="AG247" s="697"/>
      <c r="AH247" s="274">
        <f>$CI$1</f>
        <v>0</v>
      </c>
      <c r="AI247" s="675">
        <f>$CJ$1</f>
        <v>0</v>
      </c>
      <c r="AJ247" s="676"/>
    </row>
    <row r="248" spans="1:93" customFormat="1" ht="18" customHeight="1">
      <c r="A248" s="691"/>
      <c r="B248" s="695" t="s">
        <v>23</v>
      </c>
      <c r="C248" s="674"/>
      <c r="D248" s="275" t="s">
        <v>113</v>
      </c>
      <c r="E248" s="693" t="s">
        <v>114</v>
      </c>
      <c r="F248" s="694"/>
      <c r="G248" s="695" t="s">
        <v>23</v>
      </c>
      <c r="H248" s="674"/>
      <c r="I248" s="275" t="s">
        <v>113</v>
      </c>
      <c r="J248" s="693" t="s">
        <v>114</v>
      </c>
      <c r="K248" s="694"/>
      <c r="L248" s="695" t="s">
        <v>23</v>
      </c>
      <c r="M248" s="674"/>
      <c r="N248" s="275" t="s">
        <v>113</v>
      </c>
      <c r="O248" s="693" t="s">
        <v>114</v>
      </c>
      <c r="P248" s="694"/>
      <c r="Q248" s="695" t="s">
        <v>23</v>
      </c>
      <c r="R248" s="674"/>
      <c r="S248" s="275" t="s">
        <v>113</v>
      </c>
      <c r="T248" s="693" t="s">
        <v>114</v>
      </c>
      <c r="U248" s="694"/>
      <c r="V248" s="695" t="s">
        <v>23</v>
      </c>
      <c r="W248" s="674"/>
      <c r="X248" s="275" t="s">
        <v>113</v>
      </c>
      <c r="Y248" s="693" t="s">
        <v>114</v>
      </c>
      <c r="Z248" s="694"/>
      <c r="AA248" s="695" t="s">
        <v>23</v>
      </c>
      <c r="AB248" s="674"/>
      <c r="AC248" s="275" t="s">
        <v>113</v>
      </c>
      <c r="AD248" s="693" t="s">
        <v>114</v>
      </c>
      <c r="AE248" s="694"/>
      <c r="AF248" s="695" t="s">
        <v>23</v>
      </c>
      <c r="AG248" s="674"/>
      <c r="AH248" s="275" t="s">
        <v>113</v>
      </c>
      <c r="AI248" s="693" t="s">
        <v>114</v>
      </c>
      <c r="AJ248" s="694"/>
    </row>
    <row r="249" spans="1:93" customFormat="1" ht="18" customHeight="1">
      <c r="A249" s="691"/>
      <c r="B249" s="695"/>
      <c r="C249" s="674"/>
      <c r="D249" s="274"/>
      <c r="E249" s="675"/>
      <c r="F249" s="676"/>
      <c r="G249" s="673">
        <f>$BG$1</f>
        <v>0</v>
      </c>
      <c r="H249" s="674"/>
      <c r="I249" s="274" t="str">
        <f>ROUND($BJ$1,1)&amp;+"/"&amp;+ROUND($BI$1,1)</f>
        <v>0/0</v>
      </c>
      <c r="J249" s="675"/>
      <c r="K249" s="676"/>
      <c r="L249" s="673">
        <f>$BM$1</f>
        <v>0</v>
      </c>
      <c r="M249" s="674"/>
      <c r="N249" s="274" t="str">
        <f>ROUND($BP$1,1)&amp;+"/"&amp;+ROUND($BO$1,1)</f>
        <v>0/0</v>
      </c>
      <c r="O249" s="675"/>
      <c r="P249" s="676"/>
      <c r="Q249" s="673">
        <f>$BS$1</f>
        <v>0</v>
      </c>
      <c r="R249" s="674"/>
      <c r="S249" s="274" t="str">
        <f>ROUND($BV$1,1)&amp;+"/"&amp;+ROUND($BU$1,1)</f>
        <v>0/0</v>
      </c>
      <c r="T249" s="675"/>
      <c r="U249" s="676"/>
      <c r="V249" s="673">
        <f>$BY$1</f>
        <v>0</v>
      </c>
      <c r="W249" s="674"/>
      <c r="X249" s="274" t="str">
        <f>ROUND($CB$1,1)&amp;+"/"&amp;+ROUND($CA$1,1)</f>
        <v>0/0</v>
      </c>
      <c r="Y249" s="675"/>
      <c r="Z249" s="676"/>
      <c r="AA249" s="673">
        <f>$CE$1</f>
        <v>0</v>
      </c>
      <c r="AB249" s="674"/>
      <c r="AC249" s="274" t="str">
        <f>ROUND($CH$1,1)&amp;+"/"&amp;+ROUND($CG$1,1)</f>
        <v>0/0</v>
      </c>
      <c r="AD249" s="675"/>
      <c r="AE249" s="676"/>
      <c r="AF249" s="673">
        <f>$CK$1</f>
        <v>0</v>
      </c>
      <c r="AG249" s="674"/>
      <c r="AH249" s="274" t="str">
        <f>ROUND($CN$1,1)&amp;+"/"&amp;+ROUND($CM$1,1)</f>
        <v>0/0</v>
      </c>
      <c r="AI249" s="675"/>
      <c r="AJ249" s="676"/>
    </row>
    <row r="250" spans="1:93" customFormat="1" ht="18" customHeight="1">
      <c r="A250" s="691"/>
      <c r="B250" s="677" t="s">
        <v>115</v>
      </c>
      <c r="C250" s="678"/>
      <c r="D250" s="276" t="s">
        <v>116</v>
      </c>
      <c r="E250" s="688" t="s">
        <v>117</v>
      </c>
      <c r="F250" s="689"/>
      <c r="G250" s="677" t="s">
        <v>115</v>
      </c>
      <c r="H250" s="678"/>
      <c r="I250" s="276" t="s">
        <v>116</v>
      </c>
      <c r="J250" s="688" t="s">
        <v>117</v>
      </c>
      <c r="K250" s="689"/>
      <c r="L250" s="677" t="s">
        <v>115</v>
      </c>
      <c r="M250" s="678"/>
      <c r="N250" s="276" t="s">
        <v>116</v>
      </c>
      <c r="O250" s="688" t="s">
        <v>117</v>
      </c>
      <c r="P250" s="689"/>
      <c r="Q250" s="677" t="s">
        <v>115</v>
      </c>
      <c r="R250" s="678"/>
      <c r="S250" s="276" t="s">
        <v>116</v>
      </c>
      <c r="T250" s="688" t="s">
        <v>117</v>
      </c>
      <c r="U250" s="689"/>
      <c r="V250" s="677" t="s">
        <v>115</v>
      </c>
      <c r="W250" s="678"/>
      <c r="X250" s="276" t="s">
        <v>116</v>
      </c>
      <c r="Y250" s="688" t="s">
        <v>117</v>
      </c>
      <c r="Z250" s="689"/>
      <c r="AA250" s="677" t="s">
        <v>115</v>
      </c>
      <c r="AB250" s="678"/>
      <c r="AC250" s="276" t="s">
        <v>116</v>
      </c>
      <c r="AD250" s="688" t="s">
        <v>117</v>
      </c>
      <c r="AE250" s="689"/>
      <c r="AF250" s="677" t="s">
        <v>115</v>
      </c>
      <c r="AG250" s="678"/>
      <c r="AH250" s="276" t="s">
        <v>116</v>
      </c>
      <c r="AI250" s="688" t="s">
        <v>117</v>
      </c>
      <c r="AJ250" s="689"/>
    </row>
    <row r="251" spans="1:93" customFormat="1" ht="18" customHeight="1" thickBot="1">
      <c r="A251" s="692"/>
      <c r="B251" s="679"/>
      <c r="C251" s="680"/>
      <c r="D251" s="277"/>
      <c r="E251" s="685"/>
      <c r="F251" s="686"/>
      <c r="G251" s="679">
        <f>I247*2+J247*7+G249*1+LEFT(I249,FIND("/",I249)-1)*8</f>
        <v>0</v>
      </c>
      <c r="H251" s="680"/>
      <c r="I251" s="277">
        <f>LEFT(I249,FIND("/",I249)-1)*8+J247*5+J249*5</f>
        <v>0</v>
      </c>
      <c r="J251" s="685">
        <f>LEFT(I249,FIND("/",I249)-1)*12+I247*15+G249*5+RIGHT(I249,LEN(I249)-FIND("/",I249))*15</f>
        <v>0</v>
      </c>
      <c r="K251" s="686"/>
      <c r="L251" s="679">
        <f>N247*2+O247*7+L249*1+LEFT(N249,FIND("/",N249)-1)*8</f>
        <v>0</v>
      </c>
      <c r="M251" s="680"/>
      <c r="N251" s="277">
        <f>LEFT(N249,FIND("/",N249)-1)*8+O247*5+O249*5</f>
        <v>0</v>
      </c>
      <c r="O251" s="685">
        <f>LEFT(N249,FIND("/",N249)-1)*12+N247*15+L249*5+RIGHT(N249,LEN(N249)-FIND("/",N249))*15</f>
        <v>0</v>
      </c>
      <c r="P251" s="686"/>
      <c r="Q251" s="679">
        <f>S247*2+T247*7+Q249*1+LEFT(S249,FIND("/",S249)-1)*8</f>
        <v>0</v>
      </c>
      <c r="R251" s="680"/>
      <c r="S251" s="277">
        <f>LEFT(S249,FIND("/",S249)-1)*8+T247*5+T249*5</f>
        <v>0</v>
      </c>
      <c r="T251" s="685">
        <f>LEFT(S249,FIND("/",S249)-1)*12+S247*15+Q249*5+RIGHT(S249,LEN(S249)-FIND("/",S249))*15</f>
        <v>0</v>
      </c>
      <c r="U251" s="686"/>
      <c r="V251" s="679">
        <f>X247*2+Y247*7+V249*1+LEFT(X249,FIND("/",X249)-1)*8</f>
        <v>0</v>
      </c>
      <c r="W251" s="680"/>
      <c r="X251" s="277">
        <f>LEFT(X249,FIND("/",X249)-1)*8+Y247*5+Y249*5</f>
        <v>0</v>
      </c>
      <c r="Y251" s="685">
        <f>LEFT(X249,FIND("/",X249)-1)*12+X247*15+V249*5+RIGHT(X249,LEN(X249)-FIND("/",X249))*15</f>
        <v>0</v>
      </c>
      <c r="Z251" s="686"/>
      <c r="AA251" s="679">
        <f>AC247*2+AD247*7+AA249*1+LEFT(AC249,FIND("/",AC249)-1)*8</f>
        <v>0</v>
      </c>
      <c r="AB251" s="680"/>
      <c r="AC251" s="277">
        <f>LEFT(AC249,FIND("/",AC249)-1)*8+AD247*5+AD249*5</f>
        <v>0</v>
      </c>
      <c r="AD251" s="685">
        <f>LEFT(AC249,FIND("/",AC249)-1)*12+AC247*15+AA249*5+RIGHT(AC249,LEN(AC249)-FIND("/",AC249))*15</f>
        <v>0</v>
      </c>
      <c r="AE251" s="686"/>
      <c r="AF251" s="679">
        <f>AH247*2+AI247*7+AF249*1+LEFT(AH249,FIND("/",AH249)-1)*8</f>
        <v>0</v>
      </c>
      <c r="AG251" s="680"/>
      <c r="AH251" s="277">
        <f>LEFT(AH249,FIND("/",AH249)-1)*8+AI247*5+AI249*5</f>
        <v>0</v>
      </c>
      <c r="AI251" s="685">
        <f>LEFT(AH249,FIND("/",AH249)-1)*12+AH247*15+AF249*5+RIGHT(AH249,LEN(AH249)-FIND("/",AH249))*15</f>
        <v>0</v>
      </c>
      <c r="AJ251" s="686"/>
    </row>
    <row r="252" spans="1:93" s="1" customFormat="1" ht="18" customHeight="1">
      <c r="A252" s="684" t="s">
        <v>36</v>
      </c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  <c r="AE252" s="684"/>
      <c r="AF252" s="161"/>
      <c r="AG252" s="161"/>
      <c r="AH252" s="161"/>
      <c r="AI252" s="161"/>
      <c r="AJ252" s="161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</row>
    <row r="253" spans="1:93" s="1" customFormat="1" ht="18" customHeight="1">
      <c r="A253" s="687" t="s">
        <v>37</v>
      </c>
      <c r="B253" s="687"/>
      <c r="C253" s="687"/>
      <c r="D253" s="687"/>
      <c r="E253" s="687"/>
      <c r="F253" s="687"/>
      <c r="G253" s="687"/>
      <c r="H253" s="687"/>
      <c r="I253" s="687"/>
      <c r="J253" s="687"/>
      <c r="K253" s="687"/>
      <c r="L253" s="687"/>
      <c r="M253" s="687"/>
      <c r="N253" s="687"/>
      <c r="O253" s="687"/>
      <c r="P253" s="687"/>
      <c r="Q253" s="687"/>
      <c r="R253" s="687"/>
      <c r="S253" s="687"/>
      <c r="T253" s="687"/>
      <c r="U253" s="687"/>
      <c r="V253" s="687"/>
      <c r="W253" s="687"/>
      <c r="X253" s="687"/>
      <c r="Y253" s="687"/>
      <c r="Z253" s="687"/>
      <c r="AA253" s="687"/>
      <c r="AB253" s="687"/>
      <c r="AC253" s="687"/>
      <c r="AD253" s="687"/>
      <c r="AE253" s="687"/>
      <c r="AF253" s="161"/>
      <c r="AG253" s="161"/>
      <c r="AH253" s="161"/>
      <c r="AI253" s="161"/>
      <c r="AJ253" s="161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</row>
    <row r="254" spans="1:93" ht="19.5">
      <c r="A254" s="683" t="s">
        <v>118</v>
      </c>
      <c r="B254" s="683"/>
      <c r="C254" s="683"/>
      <c r="D254" s="683"/>
      <c r="E254" s="683"/>
      <c r="F254" s="683"/>
      <c r="G254" s="683"/>
      <c r="H254" s="683"/>
      <c r="I254" s="683"/>
      <c r="J254" s="683"/>
      <c r="K254" s="683"/>
      <c r="L254" s="683"/>
      <c r="M254" s="683"/>
      <c r="N254" s="683"/>
      <c r="O254" s="683"/>
      <c r="P254" s="683"/>
      <c r="Q254" s="683"/>
      <c r="R254" s="683"/>
      <c r="S254" s="683"/>
      <c r="T254" s="683"/>
      <c r="U254" s="683"/>
      <c r="V254" s="683"/>
      <c r="W254" s="683"/>
      <c r="X254" s="683"/>
      <c r="Y254" s="683"/>
      <c r="Z254" s="683"/>
      <c r="AA254" s="683"/>
      <c r="AB254" s="683"/>
      <c r="AC254" s="683"/>
      <c r="AD254" s="683"/>
      <c r="AE254" s="683"/>
      <c r="AF254" s="683"/>
      <c r="AG254" s="683"/>
      <c r="AH254" s="683"/>
      <c r="AI254" s="683"/>
      <c r="AJ254" s="683"/>
    </row>
    <row r="255" spans="1:93" ht="16.149999999999999" customHeight="1">
      <c r="A255" s="682"/>
      <c r="B255" s="682"/>
      <c r="C255" s="682"/>
      <c r="D255" s="682"/>
      <c r="E255" s="682"/>
      <c r="F255" s="682"/>
      <c r="G255" s="682"/>
      <c r="H255" s="682"/>
      <c r="I255" s="682"/>
      <c r="J255" s="682"/>
      <c r="K255" s="682"/>
      <c r="L255" s="682"/>
      <c r="M255" s="682"/>
      <c r="N255" s="682"/>
      <c r="O255" s="682"/>
      <c r="P255" s="682"/>
      <c r="Q255" s="682"/>
      <c r="R255" s="682"/>
      <c r="S255" s="682"/>
      <c r="T255" s="682"/>
      <c r="U255" s="682"/>
      <c r="V255" s="682"/>
      <c r="W255" s="682"/>
      <c r="X255" s="682"/>
      <c r="Y255" s="682"/>
      <c r="Z255" s="682"/>
      <c r="AA255" s="682"/>
      <c r="AB255" s="682"/>
      <c r="AC255" s="682"/>
      <c r="AD255" s="682"/>
      <c r="AE255" s="682"/>
      <c r="AF255" s="682"/>
      <c r="AG255" s="682"/>
      <c r="AH255" s="682"/>
      <c r="AI255" s="682"/>
      <c r="AJ255" s="682"/>
    </row>
    <row r="256" spans="1:93">
      <c r="A256" s="681"/>
      <c r="B256" s="681"/>
      <c r="C256" s="681"/>
      <c r="D256" s="681"/>
      <c r="E256" s="681"/>
      <c r="F256" s="681"/>
      <c r="G256" s="681"/>
      <c r="H256" s="681"/>
      <c r="I256" s="681"/>
      <c r="J256" s="681"/>
      <c r="K256" s="681"/>
      <c r="L256" s="681"/>
      <c r="M256" s="681"/>
      <c r="N256" s="681"/>
      <c r="O256" s="681"/>
      <c r="P256" s="681"/>
      <c r="Q256" s="681"/>
      <c r="R256" s="681"/>
      <c r="S256" s="681"/>
      <c r="T256" s="681"/>
      <c r="U256" s="681"/>
      <c r="V256" s="681"/>
      <c r="W256" s="681"/>
      <c r="X256" s="681"/>
      <c r="Y256" s="681"/>
      <c r="Z256" s="681"/>
      <c r="AA256" s="681"/>
      <c r="AB256" s="681"/>
      <c r="AC256" s="681"/>
      <c r="AD256" s="681"/>
      <c r="AE256" s="681"/>
      <c r="AF256" s="681"/>
      <c r="AG256" s="681"/>
      <c r="AH256" s="681"/>
      <c r="AI256" s="681"/>
      <c r="AJ256" s="681"/>
    </row>
    <row r="257" spans="1:36">
      <c r="A257" s="681"/>
      <c r="B257" s="681"/>
      <c r="C257" s="681"/>
      <c r="D257" s="681"/>
      <c r="E257" s="681"/>
      <c r="F257" s="681"/>
      <c r="G257" s="681"/>
      <c r="H257" s="681"/>
      <c r="I257" s="681"/>
      <c r="J257" s="681"/>
      <c r="K257" s="681"/>
      <c r="L257" s="681"/>
      <c r="M257" s="681"/>
      <c r="N257" s="681"/>
      <c r="O257" s="681"/>
      <c r="P257" s="681"/>
      <c r="Q257" s="681"/>
      <c r="R257" s="681"/>
      <c r="S257" s="681"/>
      <c r="T257" s="681"/>
      <c r="U257" s="681"/>
      <c r="V257" s="681"/>
      <c r="W257" s="681"/>
      <c r="X257" s="681"/>
      <c r="Y257" s="681"/>
      <c r="Z257" s="681"/>
      <c r="AA257" s="681"/>
      <c r="AB257" s="681"/>
      <c r="AC257" s="681"/>
      <c r="AD257" s="681"/>
      <c r="AE257" s="681"/>
      <c r="AF257" s="681"/>
      <c r="AG257" s="681"/>
      <c r="AH257" s="681"/>
      <c r="AI257" s="681"/>
      <c r="AJ257" s="681"/>
    </row>
    <row r="258" spans="1:36">
      <c r="J258" s="278"/>
      <c r="O258" s="278"/>
      <c r="T258" s="278"/>
      <c r="Y258" s="278"/>
      <c r="AD258" s="278"/>
      <c r="AF258" s="59"/>
      <c r="AG258" s="59"/>
      <c r="AH258" s="59"/>
      <c r="AI258" s="59"/>
      <c r="AJ258" s="59"/>
    </row>
    <row r="259" spans="1:36">
      <c r="J259" s="278"/>
      <c r="O259" s="278"/>
      <c r="T259" s="278"/>
      <c r="Y259" s="278"/>
      <c r="AD259" s="278"/>
      <c r="AF259" s="59"/>
      <c r="AG259" s="59"/>
      <c r="AH259" s="59"/>
      <c r="AI259" s="59"/>
      <c r="AJ259" s="59"/>
    </row>
    <row r="260" spans="1:36">
      <c r="AF260" s="59"/>
      <c r="AG260" s="59"/>
      <c r="AH260" s="59"/>
      <c r="AI260" s="59"/>
      <c r="AJ260" s="59"/>
    </row>
  </sheetData>
  <mergeCells count="242">
    <mergeCell ref="AA94:AA108"/>
    <mergeCell ref="AF94:AF108"/>
    <mergeCell ref="AA64:AA78"/>
    <mergeCell ref="AF64:AF78"/>
    <mergeCell ref="AA34:AA48"/>
    <mergeCell ref="AF34:AF48"/>
    <mergeCell ref="AF4:AF18"/>
    <mergeCell ref="AF154:AF168"/>
    <mergeCell ref="AA109:AA123"/>
    <mergeCell ref="AF109:AF123"/>
    <mergeCell ref="AA139:AA153"/>
    <mergeCell ref="AF139:AF153"/>
    <mergeCell ref="AA124:AA138"/>
    <mergeCell ref="AF124:AF138"/>
    <mergeCell ref="AA49:AA63"/>
    <mergeCell ref="AF49:AF63"/>
    <mergeCell ref="AA79:AA93"/>
    <mergeCell ref="AF79:AF93"/>
    <mergeCell ref="AA199:AA213"/>
    <mergeCell ref="AA184:AA198"/>
    <mergeCell ref="AF184:AF198"/>
    <mergeCell ref="A199:A213"/>
    <mergeCell ref="B199:B213"/>
    <mergeCell ref="G199:G213"/>
    <mergeCell ref="Q199:Q213"/>
    <mergeCell ref="V199:V213"/>
    <mergeCell ref="AF199:AF213"/>
    <mergeCell ref="A184:A198"/>
    <mergeCell ref="B184:B198"/>
    <mergeCell ref="G184:G198"/>
    <mergeCell ref="L184:L198"/>
    <mergeCell ref="Q184:Q198"/>
    <mergeCell ref="V184:V198"/>
    <mergeCell ref="L199:L21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94:A108"/>
    <mergeCell ref="B94:B108"/>
    <mergeCell ref="G94:G108"/>
    <mergeCell ref="L94:L108"/>
    <mergeCell ref="Q94:Q108"/>
    <mergeCell ref="V94:V108"/>
    <mergeCell ref="A139:A153"/>
    <mergeCell ref="B139:B153"/>
    <mergeCell ref="G139:G153"/>
    <mergeCell ref="L139:L153"/>
    <mergeCell ref="Q139:Q153"/>
    <mergeCell ref="V139:V153"/>
    <mergeCell ref="A124:A138"/>
    <mergeCell ref="B124:B138"/>
    <mergeCell ref="G124:G138"/>
    <mergeCell ref="L124:L138"/>
    <mergeCell ref="Q124:Q138"/>
    <mergeCell ref="V124:V138"/>
    <mergeCell ref="A109:A123"/>
    <mergeCell ref="B109:B123"/>
    <mergeCell ref="G109:G123"/>
    <mergeCell ref="L109:L123"/>
    <mergeCell ref="Q109:Q123"/>
    <mergeCell ref="V109:V123"/>
    <mergeCell ref="A79:A93"/>
    <mergeCell ref="B79:B93"/>
    <mergeCell ref="G79:G93"/>
    <mergeCell ref="L79:L93"/>
    <mergeCell ref="Q79:Q93"/>
    <mergeCell ref="V79:V93"/>
    <mergeCell ref="A64:A78"/>
    <mergeCell ref="B64:B78"/>
    <mergeCell ref="G64:G78"/>
    <mergeCell ref="L64:L78"/>
    <mergeCell ref="Q64:Q78"/>
    <mergeCell ref="V64:V7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Q4:Q18"/>
    <mergeCell ref="A49:A63"/>
    <mergeCell ref="B49:B63"/>
    <mergeCell ref="G49:G63"/>
    <mergeCell ref="L49:L63"/>
    <mergeCell ref="Q49:Q63"/>
    <mergeCell ref="V49:V63"/>
    <mergeCell ref="A34:A48"/>
    <mergeCell ref="B34:B48"/>
    <mergeCell ref="G34:G48"/>
    <mergeCell ref="L34:L48"/>
    <mergeCell ref="Q34:Q48"/>
    <mergeCell ref="V34:V48"/>
    <mergeCell ref="AF229:AG229"/>
    <mergeCell ref="AH229:AI229"/>
    <mergeCell ref="G229:H229"/>
    <mergeCell ref="D229:E229"/>
    <mergeCell ref="B250:C250"/>
    <mergeCell ref="G250:H250"/>
    <mergeCell ref="L250:M250"/>
    <mergeCell ref="A214:A229"/>
    <mergeCell ref="B229:C229"/>
    <mergeCell ref="A230:A245"/>
    <mergeCell ref="B245:C245"/>
    <mergeCell ref="D245:E245"/>
    <mergeCell ref="G245:H245"/>
    <mergeCell ref="I245:J245"/>
    <mergeCell ref="L245:M245"/>
    <mergeCell ref="N245:O245"/>
    <mergeCell ref="E249:F249"/>
    <mergeCell ref="G249:H249"/>
    <mergeCell ref="I229:J229"/>
    <mergeCell ref="L229:M229"/>
    <mergeCell ref="N229:O229"/>
    <mergeCell ref="Q229:R229"/>
    <mergeCell ref="S229:T229"/>
    <mergeCell ref="V229:W229"/>
    <mergeCell ref="X229:Y229"/>
    <mergeCell ref="AA229:AB229"/>
    <mergeCell ref="AC229:AD229"/>
    <mergeCell ref="AA250:AB250"/>
    <mergeCell ref="AF250:AG250"/>
    <mergeCell ref="A252:AE252"/>
    <mergeCell ref="A254:AJ254"/>
    <mergeCell ref="Q250:R250"/>
    <mergeCell ref="V250:W250"/>
    <mergeCell ref="B251:C251"/>
    <mergeCell ref="E251:F251"/>
    <mergeCell ref="G251:H251"/>
    <mergeCell ref="J251:K251"/>
    <mergeCell ref="L251:M251"/>
    <mergeCell ref="O251:P251"/>
    <mergeCell ref="Q251:R251"/>
    <mergeCell ref="T251:U251"/>
    <mergeCell ref="V251:W251"/>
    <mergeCell ref="Y251:Z251"/>
    <mergeCell ref="Q245:R245"/>
    <mergeCell ref="S245:T245"/>
    <mergeCell ref="V245:W245"/>
    <mergeCell ref="X245:Y245"/>
    <mergeCell ref="AA245:AB245"/>
    <mergeCell ref="A1:AJ1"/>
    <mergeCell ref="G4:G18"/>
    <mergeCell ref="L4:L18"/>
    <mergeCell ref="V4:V18"/>
    <mergeCell ref="AA4:AA18"/>
    <mergeCell ref="AA2:AB2"/>
    <mergeCell ref="AF2:AG2"/>
    <mergeCell ref="A2:A3"/>
    <mergeCell ref="B2:C2"/>
    <mergeCell ref="G2:H2"/>
    <mergeCell ref="L2:M2"/>
    <mergeCell ref="Q2:R2"/>
    <mergeCell ref="V2:W2"/>
    <mergeCell ref="AC245:AD245"/>
    <mergeCell ref="AF245:AG245"/>
    <mergeCell ref="AH245:AI245"/>
    <mergeCell ref="A246:A251"/>
    <mergeCell ref="B246:C246"/>
    <mergeCell ref="E246:F246"/>
    <mergeCell ref="G246:H246"/>
    <mergeCell ref="J246:K246"/>
    <mergeCell ref="L246:M246"/>
    <mergeCell ref="O246:P246"/>
    <mergeCell ref="Q246:R246"/>
    <mergeCell ref="T246:U246"/>
    <mergeCell ref="V246:W246"/>
    <mergeCell ref="Y246:Z246"/>
    <mergeCell ref="AA246:AB246"/>
    <mergeCell ref="AD246:AE246"/>
    <mergeCell ref="AF246:AG246"/>
    <mergeCell ref="AI246:AJ246"/>
    <mergeCell ref="B249:C249"/>
    <mergeCell ref="AF249:AG249"/>
    <mergeCell ref="AI249:AJ249"/>
    <mergeCell ref="AA251:AB251"/>
    <mergeCell ref="AD251:AE251"/>
    <mergeCell ref="AF251:AG251"/>
    <mergeCell ref="Y248:Z248"/>
    <mergeCell ref="AA248:AB248"/>
    <mergeCell ref="AD248:AE248"/>
    <mergeCell ref="AF248:AG248"/>
    <mergeCell ref="AI248:AJ248"/>
    <mergeCell ref="B247:C247"/>
    <mergeCell ref="E247:F247"/>
    <mergeCell ref="G247:H247"/>
    <mergeCell ref="J247:K247"/>
    <mergeCell ref="L247:M247"/>
    <mergeCell ref="O247:P247"/>
    <mergeCell ref="Q247:R247"/>
    <mergeCell ref="T247:U247"/>
    <mergeCell ref="V247:W247"/>
    <mergeCell ref="Y247:Z247"/>
    <mergeCell ref="AA247:AB247"/>
    <mergeCell ref="AD247:AE247"/>
    <mergeCell ref="AF247:AG247"/>
    <mergeCell ref="AI247:AJ247"/>
    <mergeCell ref="B248:C248"/>
    <mergeCell ref="E248:F248"/>
    <mergeCell ref="G248:H248"/>
    <mergeCell ref="J248:K248"/>
    <mergeCell ref="L248:M248"/>
    <mergeCell ref="O248:P248"/>
    <mergeCell ref="Q248:R248"/>
    <mergeCell ref="T248:U248"/>
    <mergeCell ref="V248:W248"/>
    <mergeCell ref="J249:K249"/>
    <mergeCell ref="L249:M249"/>
    <mergeCell ref="O249:P249"/>
    <mergeCell ref="Q249:R249"/>
    <mergeCell ref="T249:U249"/>
    <mergeCell ref="V249:W249"/>
    <mergeCell ref="Y249:Z249"/>
    <mergeCell ref="AA249:AB249"/>
    <mergeCell ref="AD249:AE249"/>
    <mergeCell ref="A257:AJ257"/>
    <mergeCell ref="A255:AJ255"/>
    <mergeCell ref="AI251:AJ251"/>
    <mergeCell ref="A253:AE253"/>
    <mergeCell ref="A256:AJ256"/>
    <mergeCell ref="E250:F250"/>
    <mergeCell ref="J250:K250"/>
    <mergeCell ref="O250:P250"/>
    <mergeCell ref="T250:U250"/>
    <mergeCell ref="Y250:Z250"/>
    <mergeCell ref="AD250:AE250"/>
    <mergeCell ref="AI250:AJ250"/>
  </mergeCells>
  <phoneticPr fontId="2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1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showWhiteSpace="0" topLeftCell="A20" zoomScale="55" zoomScaleNormal="55" zoomScalePageLayoutView="40" workbookViewId="0">
      <selection activeCell="A48" sqref="A48:XFD65"/>
    </sheetView>
  </sheetViews>
  <sheetFormatPr defaultColWidth="9.125" defaultRowHeight="25.5"/>
  <cols>
    <col min="1" max="1" width="11.125" style="111" customWidth="1"/>
    <col min="2" max="2" width="10.5" style="112" customWidth="1"/>
    <col min="3" max="3" width="15.375" style="112" customWidth="1"/>
    <col min="4" max="5" width="48.75" style="112" customWidth="1"/>
    <col min="6" max="6" width="11.5" style="112" customWidth="1"/>
    <col min="7" max="7" width="48.75" style="112" customWidth="1"/>
    <col min="8" max="9" width="25.5" style="112" customWidth="1"/>
    <col min="10" max="15" width="10.125" style="113" hidden="1" customWidth="1"/>
    <col min="16" max="16" width="11.375" style="113" hidden="1" customWidth="1"/>
    <col min="17" max="17" width="9.125" style="114" customWidth="1"/>
    <col min="18" max="19" width="9.125" style="114"/>
    <col min="20" max="20" width="9.625" style="114" bestFit="1" customWidth="1"/>
    <col min="21" max="21" width="9.125" style="114"/>
    <col min="22" max="22" width="9.625" style="114" bestFit="1" customWidth="1"/>
    <col min="23" max="16384" width="9.125" style="114"/>
  </cols>
  <sheetData>
    <row r="1" spans="1:16" ht="100.9" customHeight="1"/>
    <row r="2" spans="1:16" ht="55.5" customHeight="1"/>
    <row r="3" spans="1:16" s="115" customFormat="1" ht="60.75" customHeight="1">
      <c r="A3" s="633" t="s">
        <v>144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</row>
    <row r="4" spans="1:16" s="115" customFormat="1" ht="53.25" customHeight="1" thickBot="1">
      <c r="A4" s="634" t="str">
        <f>YEAR(A6)-1911&amp;+" 年 "&amp;+MONTH(A6)&amp;+" 月 份 午 餐 食 譜 （葷）"</f>
        <v>114 年 2 月 份 午 餐 食 譜 （葷）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</row>
    <row r="5" spans="1:16" ht="129.75" customHeight="1">
      <c r="A5" s="127" t="s">
        <v>20</v>
      </c>
      <c r="B5" s="128" t="s">
        <v>21</v>
      </c>
      <c r="C5" s="165" t="s">
        <v>22</v>
      </c>
      <c r="D5" s="165" t="s">
        <v>30</v>
      </c>
      <c r="E5" s="165" t="s">
        <v>34</v>
      </c>
      <c r="F5" s="165" t="s">
        <v>23</v>
      </c>
      <c r="G5" s="165" t="s">
        <v>35</v>
      </c>
      <c r="H5" s="402" t="s">
        <v>31</v>
      </c>
      <c r="I5" s="292" t="s">
        <v>143</v>
      </c>
      <c r="J5" s="163" t="s">
        <v>32</v>
      </c>
      <c r="K5" s="163" t="s">
        <v>33</v>
      </c>
      <c r="L5" s="162" t="s">
        <v>17</v>
      </c>
      <c r="M5" s="162" t="s">
        <v>19</v>
      </c>
      <c r="N5" s="162" t="s">
        <v>18</v>
      </c>
      <c r="O5" s="162" t="s">
        <v>24</v>
      </c>
      <c r="P5" s="164" t="s">
        <v>25</v>
      </c>
    </row>
    <row r="6" spans="1:16" ht="50.1" hidden="1" customHeight="1">
      <c r="A6" s="621">
        <f>IF(第一週!$G$2=0,"",第一週!$G$2)</f>
        <v>45698</v>
      </c>
      <c r="B6" s="623" t="s">
        <v>12</v>
      </c>
      <c r="C6" s="625" t="str">
        <f>IF(第一週!$G$4=0,"",第一週!$G$4)</f>
        <v/>
      </c>
      <c r="D6" s="126" t="str">
        <f>IF(第一週!$G$34=0,"",第一週!$G$34)</f>
        <v/>
      </c>
      <c r="E6" s="126" t="str">
        <f>IF(第一週!$G$94=0,"",第一週!$G$94)</f>
        <v/>
      </c>
      <c r="F6" s="627" t="str">
        <f>IF(第一週!$G$184=0,"",第一週!$G$184)</f>
        <v/>
      </c>
      <c r="G6" s="126" t="str">
        <f>IF(第一週!$G$199=0,"",第一週!$G$199)</f>
        <v/>
      </c>
      <c r="H6" s="629" t="str">
        <f>IF(第一週!$G$214=0,"",第一週!$G$214)&amp;+IF(第一週!$G$235=0,"","+")&amp;+IF(第一週!$G$235=0,"",第一週!$G$235)</f>
        <v/>
      </c>
      <c r="I6" s="659" t="str">
        <f>IF(第一週!$G$230=0,"",第一週!$G$230)</f>
        <v/>
      </c>
      <c r="J6" s="635">
        <f>IF(第一週!$BE$1=0,0,第一週!$BE$1)</f>
        <v>0</v>
      </c>
      <c r="K6" s="631">
        <f>IF(第一週!$BF$1=0,0,第一週!$BF$1)</f>
        <v>0</v>
      </c>
      <c r="L6" s="631">
        <f>IF(第一週!$BG$1=0,0,第一週!$BG$1)</f>
        <v>0</v>
      </c>
      <c r="M6" s="631">
        <f>IFERROR(IF(L6="","",2.3+IF(第一週!$BH$1=0,0,第一週!$BH$1)),"")</f>
        <v>2.2999999999999998</v>
      </c>
      <c r="N6" s="631">
        <f>IF(第一週!$BI$1=0,0,第一週!$BI$1)</f>
        <v>0</v>
      </c>
      <c r="O6" s="631">
        <f>IF(第一週!$BJ$1=0,0,第一週!$BJ$1)</f>
        <v>0</v>
      </c>
      <c r="P6" s="637">
        <f>IFERROR(J6*70+K6*75+L6*25+M6*45+N6*60+O6*150,"")</f>
        <v>103.49999999999999</v>
      </c>
    </row>
    <row r="7" spans="1:16" s="117" customFormat="1" ht="25.15" hidden="1" customHeight="1">
      <c r="A7" s="622"/>
      <c r="B7" s="624"/>
      <c r="C7" s="626"/>
      <c r="D7" s="124" t="str">
        <f>_xlfn.CONCAT(IF(IFERROR(FIND("素-",第一週!$H$34),0)&gt;0,"",第一週!$H$34),IF(OR(第一週!$H$35=0,IFERROR(FIND("素-",第一週!$H$35),0)&gt;0),"",","),IF(IFERROR(FIND("素-",第一週!$H$35),0)&gt;0,"",第一週!$H$35),IF(OR(第一週!$H$36=0,IFERROR(FIND("素-",第一週!$H$36),0)&gt;0),"",","),IF(IFERROR(FIND("素-",第一週!$H$36),0)&gt;0,"",第一週!$H$36),IF(OR(第一週!$H$37=0,IFERROR(FIND("素-",第一週!$H$37),0)&gt;0),"",","),IF(IFERROR(FIND("素-",第一週!$H$37),0)&gt;0,"",第一週!$H$37),IF(OR(第一週!$H$38=0,IFERROR(FIND("素-",第一週!$H$38),0)&gt;0),"",","),IF(IFERROR(FIND("素-",第一週!$H$38),0)&gt;0,"",第一週!$H$38),IF(OR(第一週!$H$39=0,IFERROR(FIND("素-",第一週!$H$39),0)&gt;0),"",","),IF(IFERROR(FIND("素-",第一週!$H$39),0)&gt;0,"",第一週!$H$39),IF(OR(第一週!$H$40=0,IFERROR(FIND("素-",第一週!$H$40),0)&gt;0),"",","),IF(IFERROR(FIND("素-",第一週!$H$40),0)&gt;0,"",第一週!$H$40),IF(OR(第一週!$H$41=0,IFERROR(FIND("素-",第一週!$H$41),0)&gt;0),"",","),IF(IFERROR(FIND("素-",第一週!$H$41),0)&gt;0,"",第一週!$H$41),IF(OR(第一週!$H$42=0,IFERROR(FIND("素-",第一週!$H$42),0)&gt;0),"",","),IF(IFERROR(FIND("素-",第一週!$H$42),0)&gt;0,"",第一週!$H$42))</f>
        <v/>
      </c>
      <c r="E7" s="124" t="str">
        <f>_xlfn.CONCAT(IF(IFERROR(FIND("素-",第一週!$H$94),0)&gt;0,"",第一週!$H$94),IF(OR(第一週!$H$95=0,IFERROR(FIND("素-",第一週!$H$95),0)&gt;0),"",","),IF(IFERROR(FIND("素-",第一週!$H$95),0)&gt;0,"",第一週!$H$95),IF(OR(第一週!$H$96=0,IFERROR(FIND("素-",第一週!$H$96),0)&gt;0),"",","),IF(IFERROR(FIND("素-",第一週!$H$96),0)&gt;0,"",第一週!$H$96),IF(OR(第一週!$H$97=0,IFERROR(FIND("素-",第一週!$H$97),0)&gt;0),"",","),IF(IFERROR(FIND("素-",第一週!$H$97),0)&gt;0,"",第一週!$H$97),IF(OR(第一週!$H$98=0,IFERROR(FIND("素-",第一週!$H$98),0)&gt;0),"",","),IF(IFERROR(FIND("素-",第一週!$H$98),0)&gt;0,"",第一週!$H$98),IF(OR(第一週!$H$99=0,IFERROR(FIND("素-",第一週!$H$99),0)&gt;0),"",","),IF(IFERROR(FIND("素-",第一週!$H$99),0)&gt;0,"",第一週!$H$99),IF(OR(第一週!$H$100=0,IFERROR(FIND("素-",第一週!$H$100),0)&gt;0),"",","),IF(IFERROR(FIND("素-",第一週!$H$100),0)&gt;0,"",第一週!$H$100))</f>
        <v/>
      </c>
      <c r="F7" s="628"/>
      <c r="G7" s="124" t="str">
        <f>_xlfn.CONCAT(IF(IFERROR(FIND("素-",第一週!$H$199),0)&gt;0,"",第一週!$H$199),IF(OR(第一週!$H$200=0,IFERROR(FIND("素-",第一週!$H$200),0)&gt;0),"",","),IF(IFERROR(FIND("素-",第一週!$H$200),0)&gt;0,"",第一週!$H$200),IF(OR(第一週!$H$201=0,IFERROR(FIND("素-",第一週!$H$201),0)&gt;0),"",","),IF(IFERROR(FIND("素-",第一週!$H$201),0)&gt;0,"",第一週!$H$201),IF(OR(第一週!$H$202=0,IFERROR(FIND("素-",第一週!$H$202),0)&gt;0),"",","),IF(IFERROR(FIND("素-",第一週!$H$202),0)&gt;0,"",第一週!$H$202),IF(OR(第一週!$H$203=0,IFERROR(FIND("素-",第一週!$H$203),0)&gt;0),"",","),IF(IFERROR(FIND("素-",第一週!$H$203),0)&gt;0,"",第一週!$H$203),IF(OR(第一週!$H$204=0,IFERROR(FIND("素-",第一週!$H$204),0)&gt;0),"",","),IF(IFERROR(FIND("素-",第一週!$H$204),0)&gt;0,"",第一週!$H$204),IF(OR(第一週!$H$205=0,IFERROR(FIND("素-",第一週!$H$205),0)&gt;0),"",","),IF(IFERROR(FIND("素-",第一週!$H$205),0)&gt;0,"",第一週!$H$205),IF(OR(第一週!$H$206=0,IFERROR(FIND("素-",第一週!$H$206),0)&gt;0),"",","),IF(IFERROR(FIND("素-",第一週!$H$206),0)&gt;0,"",第一週!$H$206))</f>
        <v/>
      </c>
      <c r="H7" s="630"/>
      <c r="I7" s="656"/>
      <c r="J7" s="636"/>
      <c r="K7" s="632"/>
      <c r="L7" s="632"/>
      <c r="M7" s="632"/>
      <c r="N7" s="632"/>
      <c r="O7" s="632"/>
      <c r="P7" s="638"/>
    </row>
    <row r="8" spans="1:16" ht="50.1" customHeight="1">
      <c r="A8" s="621">
        <f>IF(第一週!$L$2=0,"",第一週!$L$2)</f>
        <v>45699</v>
      </c>
      <c r="B8" s="623" t="s">
        <v>13</v>
      </c>
      <c r="C8" s="625" t="str">
        <f>IF(第一週!$L$4=0,"",第一週!$L$4)</f>
        <v>紫米飯</v>
      </c>
      <c r="D8" s="126" t="str">
        <f>IF(第一週!$L$34=0,"",第一週!$L$34)</f>
        <v>冰糖豬腳</v>
      </c>
      <c r="E8" s="126" t="str">
        <f>IF(第一週!$L$94=0,"",第一週!$L$94)</f>
        <v>田園洋芋</v>
      </c>
      <c r="F8" s="627" t="str">
        <f>IF(第一週!$L$184=0,"",第一週!$L$184)</f>
        <v>炒時蔬</v>
      </c>
      <c r="G8" s="126" t="str">
        <f>IF(第一週!$L$199=0,"",第一週!$L$199)</f>
        <v>芋頭西米露</v>
      </c>
      <c r="H8" s="629" t="str">
        <f>IF(第一週!$L$214=0,"",第一週!$L$214)&amp;+IF(第一週!$L$235=0,"","+")&amp;+IF(第一週!$L$235=0,"",第一週!$L$235)</f>
        <v>水果</v>
      </c>
      <c r="I8" s="659" t="str">
        <f>IF(第一週!$L$230=0,"",第一週!$L$230)</f>
        <v/>
      </c>
      <c r="J8" s="635">
        <f>IF(第一週!$BK$1=0,0,第一週!$BK$1)</f>
        <v>0</v>
      </c>
      <c r="K8" s="631">
        <f>IF(第一週!$BL$1=0,0,第一週!$BL$1)</f>
        <v>0</v>
      </c>
      <c r="L8" s="631">
        <f>IF(第一週!$BM$1=0,0,第一週!$BM$1)</f>
        <v>0</v>
      </c>
      <c r="M8" s="631">
        <f>IFERROR(IF(L8="","",2.3+IF(第一週!$BN$1=0,0,第一週!$BN$1)),"")</f>
        <v>2.2999999999999998</v>
      </c>
      <c r="N8" s="631">
        <f>IF(第一週!$BO$1=0,0,第一週!$BO$1)</f>
        <v>0</v>
      </c>
      <c r="O8" s="631">
        <f>IF(第一週!$BP$1=0,0,第一週!$BP$1)</f>
        <v>0</v>
      </c>
      <c r="P8" s="637">
        <f>IFERROR(J8*70+K8*75+L8*25+M8*45+N8*60+O8*150,"")</f>
        <v>103.49999999999999</v>
      </c>
    </row>
    <row r="9" spans="1:16" s="117" customFormat="1" ht="25.15" customHeight="1">
      <c r="A9" s="622"/>
      <c r="B9" s="624"/>
      <c r="C9" s="626"/>
      <c r="D9" s="124" t="str">
        <f>_xlfn.CONCAT(IF(IFERROR(FIND("素-",第一週!$M$34),0)&gt;0,"",第一週!$M$34),IF(OR(第一週!$M$35=0,IFERROR(FIND("素-",第一週!$M$35),0)&gt;0),"",","),IF(IFERROR(FIND("素-",第一週!$M$35),0)&gt;0,"",第一週!$M$35),IF(OR(第一週!$M$36=0,IFERROR(FIND("素-",第一週!$M$36),0)&gt;0),"",","),IF(IFERROR(FIND("素-",第一週!$M$36),0)&gt;0,"",第一週!$M$36),IF(OR(第一週!$M$37=0,IFERROR(FIND("素-",第一週!$M$37),0)&gt;0),"",","),IF(IFERROR(FIND("素-",第一週!$M$37),0)&gt;0,"",第一週!$M$37),IF(OR(第一週!$M$38=0,IFERROR(FIND("素-",第一週!$M$38),0)&gt;0),"",","),IF(IFERROR(FIND("素-",第一週!$M$38),0)&gt;0,"",第一週!$M$38),IF(OR(第一週!$M$39=0,IFERROR(FIND("素-",第一週!$M$39),0)&gt;0),"",","),IF(IFERROR(FIND("素-",第一週!$M$39),0)&gt;0,"",第一週!$M$39),IF(OR(第一週!$M$40=0,IFERROR(FIND("素-",第一週!$M$40),0)&gt;0),"",","),IF(IFERROR(FIND("素-",第一週!$M$40),0)&gt;0,"",第一週!$M$40),IF(OR(第一週!$M$41=0,IFERROR(FIND("素-",第一週!$M$41),0)&gt;0),"",","),IF(IFERROR(FIND("素-",第一週!$M$41),0)&gt;0,"",第一週!$M$41),IF(OR(第一週!$M$42=0,IFERROR(FIND("素-",第一週!$M$42),0)&gt;0),"",","),IF(IFERROR(FIND("素-",第一週!$M$42),0)&gt;0,"",第一週!$M$42))</f>
        <v>豬腳,豬前腿肉,八角,冰糖</v>
      </c>
      <c r="E9" s="124" t="str">
        <f>_xlfn.CONCAT(IF(IFERROR(FIND("素-",第一週!$M$94),0)&gt;0,"",第一週!$M$94),IF(OR(第一週!$M$95=0,IFERROR(FIND("素-",第一週!$M$95),0)&gt;0),"",","),IF(IFERROR(FIND("素-",第一週!$M$95),0)&gt;0,"",第一週!$M$95),IF(OR(第一週!$M$96=0,IFERROR(FIND("素-",第一週!$M$96),0)&gt;0),"",","),IF(IFERROR(FIND("素-",第一週!$M$96),0)&gt;0,"",第一週!$M$96),IF(OR(第一週!$M$97=0,IFERROR(FIND("素-",第一週!$M$97),0)&gt;0),"",","),IF(IFERROR(FIND("素-",第一週!$M$97),0)&gt;0,"",第一週!$M$97),IF(OR(第一週!$M$98=0,IFERROR(FIND("素-",第一週!$M$98),0)&gt;0),"",","),IF(IFERROR(FIND("素-",第一週!$M$98),0)&gt;0,"",第一週!$M$98),IF(OR(第一週!$M$99=0,IFERROR(FIND("素-",第一週!$M$99),0)&gt;0),"",","),IF(IFERROR(FIND("素-",第一週!$M$99),0)&gt;0,"",第一週!$M$99),IF(OR(第一週!$M$100=0,IFERROR(FIND("素-",第一週!$M$100),0)&gt;0),"",","),IF(IFERROR(FIND("素-",第一週!$M$100),0)&gt;0,"",第一週!$M$100))</f>
        <v>馬鈴薯,冷凍玉米粒,冷凍毛豆仁,黑胡椒粒,冷凍紅蘿蔔丁</v>
      </c>
      <c r="F9" s="628"/>
      <c r="G9" s="124" t="str">
        <f>_xlfn.CONCAT(IF(IFERROR(FIND("素-",第一週!$M$199),0)&gt;0,"",第一週!$M$199),IF(OR(第一週!$M$200=0,IFERROR(FIND("素-",第一週!$M$200),0)&gt;0),"",","),IF(IFERROR(FIND("素-",第一週!$M$200),0)&gt;0,"",第一週!$M$200),IF(OR(第一週!$M$201=0,IFERROR(FIND("素-",第一週!$M$201),0)&gt;0),"",","),IF(IFERROR(FIND("素-",第一週!$M$201),0)&gt;0,"",第一週!$M$201),IF(OR(第一週!$M$202=0,IFERROR(FIND("素-",第一週!$M$202),0)&gt;0),"",","),IF(IFERROR(FIND("素-",第一週!$M$202),0)&gt;0,"",第一週!$M$202),IF(OR(第一週!$M$203=0,IFERROR(FIND("素-",第一週!$M$203),0)&gt;0),"",","),IF(IFERROR(FIND("素-",第一週!$M$203),0)&gt;0,"",第一週!$M$203),IF(OR(第一週!$M$204=0,IFERROR(FIND("素-",第一週!$M$204),0)&gt;0),"",","),IF(IFERROR(FIND("素-",第一週!$M$204),0)&gt;0,"",第一週!$M$204),IF(OR(第一週!$M$205=0,IFERROR(FIND("素-",第一週!$M$205),0)&gt;0),"",","),IF(IFERROR(FIND("素-",第一週!$M$205),0)&gt;0,"",第一週!$M$205),IF(OR(第一週!$M$206=0,IFERROR(FIND("素-",第一週!$M$206),0)&gt;0),"",","),IF(IFERROR(FIND("素-",第一週!$M$206),0)&gt;0,"",第一週!$M$206))</f>
        <v>冷凍芋頭小丁,西谷米,二砂糖,椰漿</v>
      </c>
      <c r="H9" s="630"/>
      <c r="I9" s="656"/>
      <c r="J9" s="636"/>
      <c r="K9" s="632"/>
      <c r="L9" s="632"/>
      <c r="M9" s="632"/>
      <c r="N9" s="632"/>
      <c r="O9" s="632"/>
      <c r="P9" s="638"/>
    </row>
    <row r="10" spans="1:16" ht="50.1" customHeight="1">
      <c r="A10" s="621">
        <f>IF(第一週!$Q$2=0,"",第一週!$Q$2)</f>
        <v>45700</v>
      </c>
      <c r="B10" s="623" t="s">
        <v>14</v>
      </c>
      <c r="C10" s="625" t="str">
        <f>IF(第一週!$Q$4=0,"",第一週!$Q$4)</f>
        <v>小烏龍麵</v>
      </c>
      <c r="D10" s="126" t="str">
        <f>IF(第一週!$Q$34=0,"",第一週!$Q$34)</f>
        <v>大滷麵</v>
      </c>
      <c r="E10" s="126" t="str">
        <f>IF(第一週!$Q$94=0,"",第一週!$Q$94)</f>
        <v>香雞排</v>
      </c>
      <c r="F10" s="627" t="str">
        <f>IF(第一週!$Q$184=0,"",第一週!$Q$184)</f>
        <v>炒時蔬</v>
      </c>
      <c r="G10" s="126" t="str">
        <f>IF(第一週!$Q$199=0,"",第一週!$Q$199)</f>
        <v>紅豆包</v>
      </c>
      <c r="H10" s="629" t="str">
        <f>IF(第一週!$Q$214=0,"",第一週!$Q$214)&amp;+IF(第一週!$Q$235=0,"","+")&amp;+IF(第一週!$Q$235=0,"",第一週!$Q$235)</f>
        <v>水果</v>
      </c>
      <c r="I10" s="659" t="str">
        <f>IF(第一週!$Q$230=0,"",第一週!$Q$230)</f>
        <v/>
      </c>
      <c r="J10" s="635">
        <f>IF(第一週!$BQ$1=0,0,第一週!$BQ$1)</f>
        <v>0</v>
      </c>
      <c r="K10" s="631">
        <f>IF(第一週!$BR$1=0,0,第一週!$BR$1)</f>
        <v>0</v>
      </c>
      <c r="L10" s="631">
        <f>IF(第一週!$BS$1=0,0,第一週!$BS$1)</f>
        <v>0</v>
      </c>
      <c r="M10" s="631">
        <f>IFERROR(IF(L10="","",2.3+IF(第一週!$BT$1=0,0,第一週!$BT$1)),"")</f>
        <v>2.2999999999999998</v>
      </c>
      <c r="N10" s="631">
        <f>IF(第一週!$BU$1=0,0,第一週!$BU$1)</f>
        <v>0</v>
      </c>
      <c r="O10" s="631">
        <f>IF(第一週!$BV$1=0,0,第一週!$BV$1)</f>
        <v>0</v>
      </c>
      <c r="P10" s="637">
        <f>IFERROR(J10*70+K10*75+L10*25+M10*45+N10*60+O10*150,"")</f>
        <v>103.49999999999999</v>
      </c>
    </row>
    <row r="11" spans="1:16" s="129" customFormat="1" ht="30" customHeight="1">
      <c r="A11" s="622"/>
      <c r="B11" s="624"/>
      <c r="C11" s="626"/>
      <c r="D11" s="170" t="str">
        <f>_xlfn.CONCAT(IF(IFERROR(FIND("素-",第一週!$R$34),0)&gt;0,"",第一週!$R$34),IF(OR(第一週!$R$35=0,IFERROR(FIND("素-",第一週!$R$35),0)&gt;0),"",","),IF(IFERROR(FIND("素-",第一週!$R$35),0)&gt;0,"",第一週!$R$35),IF(OR(第一週!$R$36=0,IFERROR(FIND("素-",第一週!$R$36),0)&gt;0),"",","),IF(IFERROR(FIND("素-",第一週!$R$36),0)&gt;0,"",第一週!$R$36),IF(OR(第一週!$R$37=0,IFERROR(FIND("素-",第一週!$R$37),0)&gt;0),"",","),IF(IFERROR(FIND("素-",第一週!$R$37),0)&gt;0,"",第一週!$R$37),IF(OR(第一週!$R$38=0,IFERROR(FIND("素-",第一週!$R$38),0)&gt;0),"",","),IF(IFERROR(FIND("素-",第一週!$R$38),0)&gt;0,"",第一週!$R$38),IF(OR(第一週!$R$39=0,IFERROR(FIND("素-",第一週!$R$39),0)&gt;0),"",","),IF(IFERROR(FIND("素-",第一週!$R$39),0)&gt;0,"",第一週!$R$39),IF(OR(第一週!$R$40=0,IFERROR(FIND("素-",第一週!$R$40),0)&gt;0),"",","),IF(IFERROR(FIND("素-",第一週!$R$40),0)&gt;0,"",第一週!$R$40),IF(OR(第一週!$R$41=0,IFERROR(FIND("素-",第一週!$R$41),0)&gt;0),"",","),IF(IFERROR(FIND("素-",第一週!$R$41),0)&gt;0,"",第一週!$R$41),IF(OR(第一週!$R$42=0,IFERROR(FIND("素-",第一週!$R$42),0)&gt;0),"",","),IF(IFERROR(FIND("素-",第一週!$R$42),0)&gt;0,"",第一週!$R$42))</f>
        <v>豬前腿肉,雞蛋,脆筍,黑木耳,紅蘿蔔,板豆腐,大白菜</v>
      </c>
      <c r="E11" s="116" t="str">
        <f>_xlfn.CONCAT(IF(IFERROR(FIND("素-",第一週!$R$94),0)&gt;0,"",第一週!$R$94),IF(OR(第一週!$R$95=0,IFERROR(FIND("素-",第一週!$R$95),0)&gt;0),"",","),IF(IFERROR(FIND("素-",第一週!$R$95),0)&gt;0,"",第一週!$R$95),IF(OR(第一週!$R$96=0,IFERROR(FIND("素-",第一週!$R$96),0)&gt;0),"",","),IF(IFERROR(FIND("素-",第一週!$R$96),0)&gt;0,"",第一週!$R$96),IF(OR(第一週!$R$97=0,IFERROR(FIND("素-",第一週!$R$97),0)&gt;0),"",","),IF(IFERROR(FIND("素-",第一週!$R$97),0)&gt;0,"",第一週!$R$97),IF(OR(第一週!$R$98=0,IFERROR(FIND("素-",第一週!$R$98),0)&gt;0),"",","),IF(IFERROR(FIND("素-",第一週!$R$98),0)&gt;0,"",第一週!$R$98),IF(OR(第一週!$R$99=0,IFERROR(FIND("素-",第一週!$R$99),0)&gt;0),"",","),IF(IFERROR(FIND("素-",第一週!$R$99),0)&gt;0,"",第一週!$R$99),IF(OR(第一週!$R$100=0,IFERROR(FIND("素-",第一週!$R$100),0)&gt;0),"",","),IF(IFERROR(FIND("素-",第一週!$R$100),0)&gt;0,"",第一週!$R$100))</f>
        <v>雞堡</v>
      </c>
      <c r="F11" s="628"/>
      <c r="G11" s="116" t="str">
        <f>_xlfn.CONCAT(IF(IFERROR(FIND("素-",第一週!$R$199),0)&gt;0,"",第一週!$R$199),IF(OR(第一週!$R$200=0,IFERROR(FIND("素-",第一週!$R$200),0)&gt;0),"",","),IF(IFERROR(FIND("素-",第一週!$R$200),0)&gt;0,"",第一週!$R$200),IF(OR(第一週!$R$201=0,IFERROR(FIND("素-",第一週!$R$201),0)&gt;0),"",","),IF(IFERROR(FIND("素-",第一週!$R$201),0)&gt;0,"",第一週!$R$201),IF(OR(第一週!$R$202=0,IFERROR(FIND("素-",第一週!$R$202),0)&gt;0),"",","),IF(IFERROR(FIND("素-",第一週!$R$202),0)&gt;0,"",第一週!$R$202),IF(OR(第一週!$R$203=0,IFERROR(FIND("素-",第一週!$R$203),0)&gt;0),"",","),IF(IFERROR(FIND("素-",第一週!$R$203),0)&gt;0,"",第一週!$R$203),IF(OR(第一週!$R$204=0,IFERROR(FIND("素-",第一週!$R$204),0)&gt;0),"",","),IF(IFERROR(FIND("素-",第一週!$R$204),0)&gt;0,"",第一週!$R$204),IF(OR(第一週!$R$205=0,IFERROR(FIND("素-",第一週!$R$205),0)&gt;0),"",","),IF(IFERROR(FIND("素-",第一週!$R$205),0)&gt;0,"",第一週!$R$205),IF(OR(第一週!$R$206=0,IFERROR(FIND("素-",第一週!$R$206),0)&gt;0),"",","),IF(IFERROR(FIND("素-",第一週!$R$206),0)&gt;0,"",第一週!$R$206))</f>
        <v>紅豆包</v>
      </c>
      <c r="H11" s="630"/>
      <c r="I11" s="656"/>
      <c r="J11" s="636"/>
      <c r="K11" s="632"/>
      <c r="L11" s="632"/>
      <c r="M11" s="632"/>
      <c r="N11" s="632"/>
      <c r="O11" s="632"/>
      <c r="P11" s="638"/>
    </row>
    <row r="12" spans="1:16" ht="50.1" customHeight="1">
      <c r="A12" s="621">
        <f>IF(第一週!$V$2=0,"",第一週!$V$2)</f>
        <v>45701</v>
      </c>
      <c r="B12" s="623" t="s">
        <v>15</v>
      </c>
      <c r="C12" s="625" t="str">
        <f>IF(第一週!$V$4=0,"",第一週!$V$4)</f>
        <v>白米飯</v>
      </c>
      <c r="D12" s="126" t="str">
        <f>IF(第一週!$V$34=0,"",第一週!$V$34)</f>
        <v>蜜汁雞翅</v>
      </c>
      <c r="E12" s="126" t="str">
        <f>IF(第一週!$V$94=0,"",第一週!$V$94)</f>
        <v>高麗菜炒蛋</v>
      </c>
      <c r="F12" s="627" t="str">
        <f>IF(第一週!$V$184=0,"",第一週!$V$184)</f>
        <v>炒時蔬</v>
      </c>
      <c r="G12" s="126" t="str">
        <f>IF(第一週!$V$199=0,"",第一週!$V$199)</f>
        <v>玉米排骨湯</v>
      </c>
      <c r="H12" s="629" t="str">
        <f>IF(第一週!$V$214=0,"",第一週!$V$214)&amp;+IF(第一週!$V$235=0,"","+")&amp;+IF(第一週!$V$235=0,"",第一週!$V$235)</f>
        <v>果汁</v>
      </c>
      <c r="I12" s="659" t="str">
        <f>IF(第一週!$V$230=0,"",第一週!$V$230)</f>
        <v/>
      </c>
      <c r="J12" s="635">
        <f>IF(第一週!$BW$1=0,0,第一週!$BW$1)</f>
        <v>0</v>
      </c>
      <c r="K12" s="631">
        <f>IF(第一週!$BX$1=0,0,第一週!$BX$1)</f>
        <v>0</v>
      </c>
      <c r="L12" s="631">
        <f>IF(第一週!$BY$1=0,0,第一週!$BY$1)</f>
        <v>0</v>
      </c>
      <c r="M12" s="631">
        <f>IFERROR(IF(L12="","",2.3+IF(第一週!$BZ$1=0,0,第一週!$BZ$1)),"")</f>
        <v>2.2999999999999998</v>
      </c>
      <c r="N12" s="631">
        <f>IF(第一週!$CA$1=0,0,第一週!$CA$1)</f>
        <v>0</v>
      </c>
      <c r="O12" s="631">
        <f>IF(第一週!$CB$1=0,0,第一週!$CB$1)</f>
        <v>0</v>
      </c>
      <c r="P12" s="637">
        <f>IFERROR(J12*70+K12*75+L12*25+M12*45+N12*60+O12*150,"")</f>
        <v>103.49999999999999</v>
      </c>
    </row>
    <row r="13" spans="1:16" s="129" customFormat="1" ht="30" customHeight="1">
      <c r="A13" s="622"/>
      <c r="B13" s="624"/>
      <c r="C13" s="626"/>
      <c r="D13" s="116" t="str">
        <f>_xlfn.CONCAT(IF(IFERROR(FIND("素-",第一週!$W$34),0)&gt;0,"",第一週!$W$34),IF(OR(第一週!$W$35=0,IFERROR(FIND("素-",第一週!$W$35),0)&gt;0),"",","),IF(IFERROR(FIND("素-",第一週!$W$35),0)&gt;0,"",第一週!$W$35),IF(OR(第一週!$W$36=0,IFERROR(FIND("素-",第一週!$W$36),0)&gt;0),"",","),IF(IFERROR(FIND("素-",第一週!$W$36),0)&gt;0,"",第一週!$W$36),IF(OR(第一週!$W$37=0,IFERROR(FIND("素-",第一週!$W$37),0)&gt;0),"",","),IF(IFERROR(FIND("素-",第一週!$W$37),0)&gt;0,"",第一週!$W$37),IF(OR(第一週!$W$38=0,IFERROR(FIND("素-",第一週!$W$38),0)&gt;0),"",","),IF(IFERROR(FIND("素-",第一週!$W$38),0)&gt;0,"",第一週!$W$38),IF(OR(第一週!$W$39=0,IFERROR(FIND("素-",第一週!$W$39),0)&gt;0),"",","),IF(IFERROR(FIND("素-",第一週!$W$39),0)&gt;0,"",第一週!$W$39),IF(OR(第一週!$W$40=0,IFERROR(FIND("素-",第一週!$W$40),0)&gt;0),"",","),IF(IFERROR(FIND("素-",第一週!$W$40),0)&gt;0,"",第一週!$W$40),IF(OR(第一週!$W$41=0,IFERROR(FIND("素-",第一週!$W$41),0)&gt;0),"",","),IF(IFERROR(FIND("素-",第一週!$W$41),0)&gt;0,"",第一週!$W$41),IF(OR(第一週!$W$42=0,IFERROR(FIND("素-",第一週!$W$42),0)&gt;0),"",","),IF(IFERROR(FIND("素-",第一週!$W$42),0)&gt;0,"",第一週!$W$42))</f>
        <v>雞翅</v>
      </c>
      <c r="E13" s="116" t="str">
        <f>_xlfn.CONCAT(IF(IFERROR(FIND("素-",第一週!$W$94),0)&gt;0,"",第一週!$W$94),IF(OR(第一週!$W$95=0,IFERROR(FIND("素-",第一週!$W$95),0)&gt;0),"",","),IF(IFERROR(FIND("素-",第一週!$W$95),0)&gt;0,"",第一週!$W$95),IF(OR(第一週!$W$96=0,IFERROR(FIND("素-",第一週!$W$96),0)&gt;0),"",","),IF(IFERROR(FIND("素-",第一週!$W$96),0)&gt;0,"",第一週!$W$96),IF(OR(第一週!$W$97=0,IFERROR(FIND("素-",第一週!$W$97),0)&gt;0),"",","),IF(IFERROR(FIND("素-",第一週!$W$97),0)&gt;0,"",第一週!$W$97),IF(OR(第一週!$W$98=0,IFERROR(FIND("素-",第一週!$W$98),0)&gt;0),"",","),IF(IFERROR(FIND("素-",第一週!$W$98),0)&gt;0,"",第一週!$W$98),IF(OR(第一週!$W$99=0,IFERROR(FIND("素-",第一週!$W$99),0)&gt;0),"",","),IF(IFERROR(FIND("素-",第一週!$W$99),0)&gt;0,"",第一週!$W$99),IF(OR(第一週!$W$100=0,IFERROR(FIND("素-",第一週!$W$100),0)&gt;0),"",","),IF(IFERROR(FIND("素-",第一週!$W$100),0)&gt;0,"",第一週!$W$100))</f>
        <v>高麗菜,雞蛋,紅蘿蔔</v>
      </c>
      <c r="F13" s="628"/>
      <c r="G13" s="116" t="str">
        <f>_xlfn.CONCAT(IF(IFERROR(FIND("素-",第一週!$W$199),0)&gt;0,"",第一週!$W$199),IF(OR(第一週!$W$200=0,IFERROR(FIND("素-",第一週!$W$200),0)&gt;0),"",","),IF(IFERROR(FIND("素-",第一週!$W$200),0)&gt;0,"",第一週!$W$200),IF(OR(第一週!$W$201=0,IFERROR(FIND("素-",第一週!$W$201),0)&gt;0),"",","),IF(IFERROR(FIND("素-",第一週!$W$201),0)&gt;0,"",第一週!$W$201),IF(OR(第一週!$W$202=0,IFERROR(FIND("素-",第一週!$W$202),0)&gt;0),"",","),IF(IFERROR(FIND("素-",第一週!$W$202),0)&gt;0,"",第一週!$W$202),IF(OR(第一週!$W$203=0,IFERROR(FIND("素-",第一週!$W$203),0)&gt;0),"",","),IF(IFERROR(FIND("素-",第一週!$W$203),0)&gt;0,"",第一週!$W$203),IF(OR(第一週!$W$204=0,IFERROR(FIND("素-",第一週!$W$204),0)&gt;0),"",","),IF(IFERROR(FIND("素-",第一週!$W$204),0)&gt;0,"",第一週!$W$204),IF(OR(第一週!$W$205=0,IFERROR(FIND("素-",第一週!$W$205),0)&gt;0),"",","),IF(IFERROR(FIND("素-",第一週!$W$205),0)&gt;0,"",第一週!$W$205),IF(OR(第一週!$W$206=0,IFERROR(FIND("素-",第一週!$W$206),0)&gt;0),"",","),IF(IFERROR(FIND("素-",第一週!$W$206),0)&gt;0,"",第一週!$W$206))</f>
        <v>冷凍玉米塊,豬小排</v>
      </c>
      <c r="H13" s="630"/>
      <c r="I13" s="656"/>
      <c r="J13" s="636"/>
      <c r="K13" s="632"/>
      <c r="L13" s="632"/>
      <c r="M13" s="632"/>
      <c r="N13" s="632"/>
      <c r="O13" s="632"/>
      <c r="P13" s="638"/>
    </row>
    <row r="14" spans="1:16" ht="50.1" customHeight="1">
      <c r="A14" s="621">
        <f>IF(第一週!$AA$2=0,"",第一週!$AA$2)</f>
        <v>45702</v>
      </c>
      <c r="B14" s="623" t="s">
        <v>26</v>
      </c>
      <c r="C14" s="639" t="str">
        <f>IF(第一週!$AA$4=0,"",第一週!$AA$4)</f>
        <v>白米飯</v>
      </c>
      <c r="D14" s="126" t="str">
        <f>IF(第一週!$AA$34=0,"",第一週!$AA$34)</f>
        <v>鳳梨豆豉魚</v>
      </c>
      <c r="E14" s="126" t="str">
        <f>IF(第一週!$AA$94=0,"",第一週!$AA$94)</f>
        <v>螞蟻上樹</v>
      </c>
      <c r="F14" s="627" t="str">
        <f>IF(第一週!$AA$184=0,"",第一週!$AA$184)</f>
        <v>炒時蔬</v>
      </c>
      <c r="G14" s="126" t="str">
        <f>IF(第一週!$AA$199=0,"",第一週!$AA$199)</f>
        <v>山藥雞湯</v>
      </c>
      <c r="H14" s="629" t="str">
        <f>IF(第一週!$AA$214=0,"",第一週!$AA$214)&amp;+IF(第一週!$AA$235=0,"","+")&amp;+IF(第一週!$AA$235=0,"",第一週!$AA$235)</f>
        <v>保久乳</v>
      </c>
      <c r="I14" s="659" t="str">
        <f>IF(第一週!$AA$230=0,"",第一週!$AA$230)</f>
        <v/>
      </c>
      <c r="J14" s="635">
        <f>IF(第一週!$CC$1=0,0,第一週!$CC$1)</f>
        <v>0</v>
      </c>
      <c r="K14" s="631">
        <f>IF(第一週!$CD$1=0,0,第一週!$CD$1)</f>
        <v>0</v>
      </c>
      <c r="L14" s="631">
        <f>IF(第一週!$CE$1=0,0,第一週!$CE$1)</f>
        <v>0</v>
      </c>
      <c r="M14" s="631">
        <f>IFERROR(IF(L14="","",2.3+IF(第一週!$CF$1=0,0,第一週!$CF$1)),"")</f>
        <v>2.2999999999999998</v>
      </c>
      <c r="N14" s="631">
        <f>IF(第一週!$CG$1=0,0,第一週!$CG$1)</f>
        <v>0</v>
      </c>
      <c r="O14" s="631">
        <f>IF(第一週!$CH$1=0,0,第一週!$CH$1)</f>
        <v>0</v>
      </c>
      <c r="P14" s="637">
        <f>IFERROR(J14*70+K14*75+L14*25+M14*45+N14*60+O14*150,"")</f>
        <v>103.49999999999999</v>
      </c>
    </row>
    <row r="15" spans="1:16" s="129" customFormat="1" ht="30" customHeight="1">
      <c r="A15" s="622"/>
      <c r="B15" s="624"/>
      <c r="C15" s="640"/>
      <c r="D15" s="116" t="str">
        <f>_xlfn.CONCAT(IF(IFERROR(FIND("素-",第一週!$AB$34),0)&gt;0,"",第一週!$AB$34),IF(OR(第一週!$AB$35=0,IFERROR(FIND("素-",第一週!$AB$35),0)&gt;0),"",","),IF(IFERROR(FIND("素-",第一週!$AB$35),0)&gt;0,"",第一週!$AB$35),IF(OR(第一週!$AB$36=0,IFERROR(FIND("素-",第一週!$AB$36),0)&gt;0),"",","),IF(IFERROR(FIND("素-",第一週!$AB$36),0)&gt;0,"",第一週!$AB$36),IF(OR(第一週!$AB$37=0,IFERROR(FIND("素-",第一週!$AB$37),0)&gt;0),"",","),IF(IFERROR(FIND("素-",第一週!$AB$37),0)&gt;0,"",第一週!$AB$37),IF(OR(第一週!$AB$38=0,IFERROR(FIND("素-",第一週!$AB$38),0)&gt;0),"",","),IF(IFERROR(FIND("素-",第一週!$AB$38),0)&gt;0,"",第一週!$AB$38),IF(OR(第一週!$AB$39=0,IFERROR(FIND("素-",第一週!$AB$39),0)&gt;0),"",","),IF(IFERROR(FIND("素-",第一週!$AB$39),0)&gt;0,"",第一週!$AB$39),IF(OR(第一週!$AB$40=0,IFERROR(FIND("素-",第一週!$AB$40),0)&gt;0),"",","),IF(IFERROR(FIND("素-",第一週!$AB$40),0)&gt;0,"",第一週!$AB$40),IF(OR(第一週!$AB$41=0,IFERROR(FIND("素-",第一週!$AB$41),0)&gt;0),"",","),IF(IFERROR(FIND("素-",第一週!$AB$41),0)&gt;0,"",第一週!$AB$41),IF(OR(第一週!$AB$42=0,IFERROR(FIND("素-",第一週!$AB$42),0)&gt;0),"",","),IF(IFERROR(FIND("素-",第一週!$AB$42),0)&gt;0,"",第一週!$AB$42))</f>
        <v>魚,鳳梨豆醬,豆豉,薑,洋蔥</v>
      </c>
      <c r="E15" s="116" t="str">
        <f>_xlfn.CONCAT(IF(IFERROR(FIND("素-",第一週!$AB$94),0)&gt;0,"",第一週!$AB$94),IF(OR(第一週!$AB$95=0,IFERROR(FIND("素-",第一週!$AB$95),0)&gt;0),"",","),IF(IFERROR(FIND("素-",第一週!$AB$95),0)&gt;0,"",第一週!$AB$95),IF(OR(第一週!$AB$96=0,IFERROR(FIND("素-",第一週!$AB$96),0)&gt;0),"",","),IF(IFERROR(FIND("素-",第一週!$AB$96),0)&gt;0,"",第一週!$AB$96),IF(OR(第一週!$AB$97=0,IFERROR(FIND("素-",第一週!$AB$97),0)&gt;0),"",","),IF(IFERROR(FIND("素-",第一週!$AB$97),0)&gt;0,"",第一週!$AB$97),IF(OR(第一週!$AB$98=0,IFERROR(FIND("素-",第一週!$AB$98),0)&gt;0),"",","),IF(IFERROR(FIND("素-",第一週!$AB$98),0)&gt;0,"",第一週!$AB$98),IF(OR(第一週!$AB$99=0,IFERROR(FIND("素-",第一週!$AB$99),0)&gt;0),"",","),IF(IFERROR(FIND("素-",第一週!$AB$99),0)&gt;0,"",第一週!$AB$99),IF(OR(第一週!$AB$100=0,IFERROR(FIND("素-",第一週!$AB$100),0)&gt;0),"",","),IF(IFERROR(FIND("素-",第一週!$AB$100),0)&gt;0,"",第一週!$AB$100))</f>
        <v>冬粉,冷凍毛豆仁,大白菜,豆瓣醬,紅蘿蔔</v>
      </c>
      <c r="F15" s="628"/>
      <c r="G15" s="116" t="str">
        <f>_xlfn.CONCAT(IF(IFERROR(FIND("素-",第一週!$AB$199),0)&gt;0,"",第一週!$AB$199),IF(OR(第一週!$AB$200=0,IFERROR(FIND("素-",第一週!$AB$200),0)&gt;0),"",","),IF(IFERROR(FIND("素-",第一週!$AB$200),0)&gt;0,"",第一週!$AB$200),IF(OR(第一週!$AB$201=0,IFERROR(FIND("素-",第一週!$AB$201),0)&gt;0),"",","),IF(IFERROR(FIND("素-",第一週!$AB$201),0)&gt;0,"",第一週!$AB$201),IF(OR(第一週!$AB$202=0,IFERROR(FIND("素-",第一週!$AB$202),0)&gt;0),"",","),IF(IFERROR(FIND("素-",第一週!$AB$202),0)&gt;0,"",第一週!$AB$202),IF(OR(第一週!$AB$203=0,IFERROR(FIND("素-",第一週!$AB$203),0)&gt;0),"",","),IF(IFERROR(FIND("素-",第一週!$AB$203),0)&gt;0,"",第一週!$AB$203),IF(OR(第一週!$AB$204=0,IFERROR(FIND("素-",第一週!$AB$204),0)&gt;0),"",","),IF(IFERROR(FIND("素-",第一週!$AB$204),0)&gt;0,"",第一週!$AB$204),IF(OR(第一週!$AB$205=0,IFERROR(FIND("素-",第一週!$AB$205),0)&gt;0),"",","),IF(IFERROR(FIND("素-",第一週!$AB$205),0)&gt;0,"",第一週!$AB$205),IF(OR(第一週!$AB$206=0,IFERROR(FIND("素-",第一週!$AB$206),0)&gt;0),"",","),IF(IFERROR(FIND("素-",第一週!$AB$206),0)&gt;0,"",第一週!$AB$206))</f>
        <v>雞骨腿,山藥</v>
      </c>
      <c r="H15" s="630"/>
      <c r="I15" s="656"/>
      <c r="J15" s="636"/>
      <c r="K15" s="632"/>
      <c r="L15" s="632"/>
      <c r="M15" s="632"/>
      <c r="N15" s="632"/>
      <c r="O15" s="632"/>
      <c r="P15" s="638"/>
    </row>
    <row r="16" spans="1:16" ht="50.1" hidden="1" customHeight="1">
      <c r="A16" s="621" t="str">
        <f>IF(第一週!$AF$2=0,"",第一週!$AF$2)</f>
        <v/>
      </c>
      <c r="B16" s="623" t="s">
        <v>27</v>
      </c>
      <c r="C16" s="639" t="str">
        <f>IF(第一週!$AF$4=0,"",第一週!$AF$4)</f>
        <v/>
      </c>
      <c r="D16" s="126" t="str">
        <f>IF(第一週!$AF$34=0,"",第一週!$AF$34)</f>
        <v/>
      </c>
      <c r="E16" s="126" t="str">
        <f>IF(第一週!$AF$94=0,"",第一週!$AF$94)</f>
        <v/>
      </c>
      <c r="F16" s="627" t="str">
        <f>IF(第一週!$AF$184=0,"",第一週!$AF$184)</f>
        <v/>
      </c>
      <c r="G16" s="126" t="str">
        <f>IF(第一週!$AF$199=0,"",第一週!$AF$199)</f>
        <v/>
      </c>
      <c r="H16" s="629" t="str">
        <f>IF(第一週!$AF$214=0,"",第一週!$AF$214)&amp;+IF(第一週!$AF$235=0,"","+")&amp;+IF(第一週!$AF$235=0,"",第一週!$AF$235)</f>
        <v/>
      </c>
      <c r="I16" s="659" t="str">
        <f>IF(第一週!$AF$230=0,"",第一週!$AF$230)</f>
        <v/>
      </c>
      <c r="J16" s="635">
        <f>IF(第一週!$CI$1=0,0,第一週!$CI$1)</f>
        <v>0</v>
      </c>
      <c r="K16" s="631">
        <f>IF(第一週!$CJ$1=0,0,第一週!$CJ$1)</f>
        <v>0</v>
      </c>
      <c r="L16" s="631">
        <f>IF(第一週!$CK$1=0,0,第一週!$CK$1)</f>
        <v>0</v>
      </c>
      <c r="M16" s="631"/>
      <c r="N16" s="631">
        <f>IF(第一週!$CM$1=0,0,第一週!$CM$1)</f>
        <v>0</v>
      </c>
      <c r="O16" s="631">
        <f>IF(第一週!$CN$1=0,0,第一週!$CN$1)</f>
        <v>0</v>
      </c>
      <c r="P16" s="637">
        <f>IFERROR(J16*70+K16*75+L16*25+M16*45+N16*60+O16*150,"")</f>
        <v>0</v>
      </c>
    </row>
    <row r="17" spans="1:16" s="117" customFormat="1" ht="25.15" hidden="1" customHeight="1">
      <c r="A17" s="622"/>
      <c r="B17" s="624"/>
      <c r="C17" s="640"/>
      <c r="D17" s="124" t="str">
        <f>_xlfn.CONCAT(IF(IFERROR(FIND("素-",第一週!$AG$34),0)&gt;0,"",第一週!$AG$34),IF(OR(第一週!$AG$35=0,IFERROR(FIND("素-",第一週!$AG$35),0)&gt;0),"",","),IF(IFERROR(FIND("素-",第一週!$AG$35),0)&gt;0,"",第一週!$AG$35),IF(OR(第一週!$AG$36=0,IFERROR(FIND("素-",第一週!$AG$36),0)&gt;0),"",","),IF(IFERROR(FIND("素-",第一週!$AG$36),0)&gt;0,"",第一週!$AG$36),IF(OR(第一週!$AG$37=0,IFERROR(FIND("素-",第一週!$AG$37),0)&gt;0),"",","),IF(IFERROR(FIND("素-",第一週!$AG$37),0)&gt;0,"",第一週!$AG$37),IF(OR(第一週!$AG$38=0,IFERROR(FIND("素-",第一週!$AG$38),0)&gt;0),"",","),IF(IFERROR(FIND("素-",第一週!$AG$38),0)&gt;0,"",第一週!$AG$38),IF(OR(第一週!$AG$39=0,IFERROR(FIND("素-",第一週!$AG$39),0)&gt;0),"",","),IF(IFERROR(FIND("素-",第一週!$AG$39),0)&gt;0,"",第一週!$AG$39),IF(OR(第一週!$AG$40=0,IFERROR(FIND("素-",第一週!$AG$40),0)&gt;0),"",","),IF(IFERROR(FIND("素-",第一週!$AG$40),0)&gt;0,"",第一週!$AG$40),IF(OR(第一週!$AG$41=0,IFERROR(FIND("素-",第一週!$AG$41),0)&gt;0),"",","),IF(IFERROR(FIND("素-",第一週!$AG$41),0)&gt;0,"",第一週!$AG$41),IF(OR(第一週!$AG$42=0,IFERROR(FIND("素-",第一週!$AG$42),0)&gt;0),"",","),IF(IFERROR(FIND("素-",第一週!$AG$42),0)&gt;0,"",第一週!$AG$42))</f>
        <v/>
      </c>
      <c r="E17" s="124" t="str">
        <f>_xlfn.CONCAT(IF(IFERROR(FIND("素-",第一週!$AG$94),0)&gt;0,"",第一週!$AG$94),IF(OR(第一週!$AG$95=0,IFERROR(FIND("素-",第一週!$AG$95),0)&gt;0),"",","),IF(IFERROR(FIND("素-",第一週!$AG$95),0)&gt;0,"",第一週!$AG$95),IF(OR(第一週!$AG$96=0,IFERROR(FIND("素-",第一週!$AG$96),0)&gt;0),"",","),IF(IFERROR(FIND("素-",第一週!$AG$96),0)&gt;0,"",第一週!$AG$96),IF(OR(第一週!$AG$97=0,IFERROR(FIND("素-",第一週!$AG$97),0)&gt;0),"",","),IF(IFERROR(FIND("素-",第一週!$AG$97),0)&gt;0,"",第一週!$AG$97),IF(OR(第一週!$AG$98=0,IFERROR(FIND("素-",第一週!$AG$98),0)&gt;0),"",","),IF(IFERROR(FIND("素-",第一週!$AG$98),0)&gt;0,"",第一週!$AG$98),IF(OR(第一週!$AG$99=0,IFERROR(FIND("素-",第一週!$AG$99),0)&gt;0),"",","),IF(IFERROR(FIND("素-",第一週!$AG$99),0)&gt;0,"",第一週!$AG$99),IF(OR(第一週!$AG$100=0,IFERROR(FIND("素-",第一週!$AG$100),0)&gt;0),"",","),IF(IFERROR(FIND("素-",第一週!$AG$100),0)&gt;0,"",第一週!$AG$100))</f>
        <v/>
      </c>
      <c r="F17" s="628"/>
      <c r="G17" s="124" t="str">
        <f>_xlfn.CONCAT(IF(IFERROR(FIND("素-",第一週!$AG$199),0)&gt;0,"",第一週!$AG$199),IF(OR(第一週!$AG$200=0,IFERROR(FIND("素-",第一週!$AG$200),0)&gt;0),"",","),IF(IFERROR(FIND("素-",第一週!$AG$200),0)&gt;0,"",第一週!$AG$200),IF(OR(第一週!$AG$201=0,IFERROR(FIND("素-",第一週!$AG$201),0)&gt;0),"",","),IF(IFERROR(FIND("素-",第一週!$AG$201),0)&gt;0,"",第一週!$AG$201),IF(OR(第一週!$AG$202=0,IFERROR(FIND("素-",第一週!$AG$202),0)&gt;0),"",","),IF(IFERROR(FIND("素-",第一週!$AG$202),0)&gt;0,"",第一週!$AG$202),IF(OR(第一週!$AG$203=0,IFERROR(FIND("素-",第一週!$AG$203),0)&gt;0),"",","),IF(IFERROR(FIND("素-",第一週!$AG$203),0)&gt;0,"",第一週!$AG$203),IF(OR(第一週!$AG$204=0,IFERROR(FIND("素-",第一週!$AG$204),0)&gt;0),"",","),IF(IFERROR(FIND("素-",第一週!$AG$204),0)&gt;0,"",第一週!$AG$204),IF(OR(第一週!$AG$205=0,IFERROR(FIND("素-",第一週!$AG$205),0)&gt;0),"",","),IF(IFERROR(FIND("素-",第一週!$AG$205),0)&gt;0,"",第一週!$AG$205),IF(OR(第一週!$AG$206=0,IFERROR(FIND("素-",第一週!$AG$206),0)&gt;0),"",","),IF(IFERROR(FIND("素-",第一週!$AG$206),0)&gt;0,"",第一週!$AG$206))</f>
        <v/>
      </c>
      <c r="H17" s="630"/>
      <c r="I17" s="656"/>
      <c r="J17" s="636"/>
      <c r="K17" s="632"/>
      <c r="L17" s="632"/>
      <c r="M17" s="632"/>
      <c r="N17" s="632"/>
      <c r="O17" s="632"/>
      <c r="P17" s="638"/>
    </row>
    <row r="18" spans="1:16" ht="50.1" hidden="1" customHeight="1">
      <c r="A18" s="621"/>
      <c r="B18" s="623" t="s">
        <v>28</v>
      </c>
      <c r="C18" s="639"/>
      <c r="D18" s="126"/>
      <c r="E18" s="184"/>
      <c r="F18" s="627"/>
      <c r="G18" s="126"/>
      <c r="H18" s="629"/>
      <c r="I18" s="659"/>
      <c r="J18" s="657"/>
      <c r="K18" s="625"/>
      <c r="L18" s="625"/>
      <c r="M18" s="625"/>
      <c r="N18" s="625"/>
      <c r="O18" s="625"/>
      <c r="P18" s="637">
        <f>IFERROR(J18*70+K18*75+L18*25+M18*45+N18*60+O18*150,"")</f>
        <v>0</v>
      </c>
    </row>
    <row r="19" spans="1:16" s="117" customFormat="1" ht="25.15" hidden="1" customHeight="1">
      <c r="A19" s="622"/>
      <c r="B19" s="624"/>
      <c r="C19" s="640"/>
      <c r="D19" s="124"/>
      <c r="E19" s="124"/>
      <c r="F19" s="628"/>
      <c r="G19" s="124"/>
      <c r="H19" s="630"/>
      <c r="I19" s="656"/>
      <c r="J19" s="658"/>
      <c r="K19" s="626"/>
      <c r="L19" s="626"/>
      <c r="M19" s="626"/>
      <c r="N19" s="626"/>
      <c r="O19" s="626"/>
      <c r="P19" s="638"/>
    </row>
    <row r="20" spans="1:16" ht="50.1" customHeight="1">
      <c r="A20" s="621">
        <f>IF(第二週!$G$2=0,"",第二週!$G$2)</f>
        <v>45705</v>
      </c>
      <c r="B20" s="623" t="s">
        <v>12</v>
      </c>
      <c r="C20" s="639" t="str">
        <f>IF(第二週!$G$4=0,"",第二週!$G$4)</f>
        <v>白米飯</v>
      </c>
      <c r="D20" s="126" t="str">
        <f>IF(第二週!$G$34=0,"",第二週!$G$34)</f>
        <v>三杯雞</v>
      </c>
      <c r="E20" s="126" t="str">
        <f>IF(第二週!$G$94=0,"",第二週!$G$94)</f>
        <v>四色干絲</v>
      </c>
      <c r="F20" s="627" t="str">
        <f>IF(第二週!$G$184=0,"",第二週!$G$184)</f>
        <v>炒時蔬</v>
      </c>
      <c r="G20" s="126" t="str">
        <f>IF(第二週!$G$199=0,"",第二週!$G$199)</f>
        <v>番茄蛋花湯</v>
      </c>
      <c r="H20" s="629" t="str">
        <f>IF(第二週!$G$214=0,"",第二週!$G$214)&amp;+IF(第二週!$G$235=0,"","+")&amp;+IF(第二週!$G$235=0,"",第二週!$G$235)</f>
        <v>綜合堅果</v>
      </c>
      <c r="I20" s="659" t="str">
        <f>IF(第二週!$G$230=0,"",第二週!$G$230)</f>
        <v>豆漿</v>
      </c>
      <c r="J20" s="635">
        <f>IF(第二週!$BE$1=0,0,第二週!$BE$1)</f>
        <v>0</v>
      </c>
      <c r="K20" s="631">
        <f>IF(第二週!$BF$1=0,0,第二週!$BF$1)</f>
        <v>0</v>
      </c>
      <c r="L20" s="631">
        <f>IF(第二週!$BG$1=0,0,第二週!$BG$1)</f>
        <v>0</v>
      </c>
      <c r="M20" s="631">
        <f>IFERROR(IF(L20="","",2.3+IF(第二週!$BH$1=0,0,第二週!$BH$1)),"")</f>
        <v>2.2999999999999998</v>
      </c>
      <c r="N20" s="631">
        <f>IF(第二週!$BI$1=0,0,第二週!$BI$1)</f>
        <v>0</v>
      </c>
      <c r="O20" s="631">
        <f>IF(第二週!$BJ$1=0,0,第二週!$BJ$1)</f>
        <v>0</v>
      </c>
      <c r="P20" s="637">
        <f>IFERROR(J20*70+K20*75+L20*25+M20*45+N20*60+O20*150,"")</f>
        <v>103.49999999999999</v>
      </c>
    </row>
    <row r="21" spans="1:16" s="129" customFormat="1" ht="30" customHeight="1">
      <c r="A21" s="622"/>
      <c r="B21" s="624"/>
      <c r="C21" s="640"/>
      <c r="D21" s="116" t="str">
        <f>_xlfn.CONCAT(IF(IFERROR(FIND("素-",第二週!$H$34),0)&gt;0,"",第二週!$H$34),IF(OR(第二週!$H$35=0,IFERROR(FIND("素-",第二週!$H$35),0)&gt;0),"",","),IF(IFERROR(FIND("素-",第二週!$H$35),0)&gt;0,"",第二週!$H$35),IF(OR(第二週!$H$36=0,IFERROR(FIND("素-",第二週!$H$36),0)&gt;0),"",","),IF(IFERROR(FIND("素-",第二週!$H$36),0)&gt;0,"",第二週!$H$36),IF(OR(第二週!$H$37=0,IFERROR(FIND("素-",第二週!$H$37),0)&gt;0),"",","),IF(IFERROR(FIND("素-",第二週!$H$37),0)&gt;0,"",第二週!$H$37),IF(OR(第二週!$H$38=0,IFERROR(FIND("素-",第二週!$H$38),0)&gt;0),"",","),IF(IFERROR(FIND("素-",第二週!$H$38),0)&gt;0,"",第二週!$H$38),IF(OR(第二週!$H$39=0,IFERROR(FIND("素-",第二週!$H$39),0)&gt;0),"",","),IF(IFERROR(FIND("素-",第二週!$H$39),0)&gt;0,"",第二週!$H$39),IF(OR(第二週!$H$40=0,IFERROR(FIND("素-",第二週!$H$40),0)&gt;0),"",","),IF(IFERROR(FIND("素-",第二週!$H$40),0)&gt;0,"",第二週!$H$40),IF(OR(第二週!$H$41=0,IFERROR(FIND("素-",第二週!$H$41),0)&gt;0),"",","),IF(IFERROR(FIND("素-",第二週!$H$41),0)&gt;0,"",第二週!$H$41),IF(OR(第二週!$H$42=0,IFERROR(FIND("素-",第二週!$H$42),0)&gt;0),"",","),IF(IFERROR(FIND("素-",第二週!$H$42),0)&gt;0,"",第二週!$H$42))</f>
        <v>雞胸,棒棒腿,米血糕,九層塔,胡麻油,薑</v>
      </c>
      <c r="E21" s="116" t="str">
        <f>_xlfn.CONCAT(IF(IFERROR(FIND("素-",第二週!$H$94),0)&gt;0,"",第二週!$H$94),IF(OR(第二週!$H$95=0,IFERROR(FIND("素-",第二週!$H$95),0)&gt;0),"",","),IF(IFERROR(FIND("素-",第二週!$H$95),0)&gt;0,"",第二週!$H$95),IF(OR(第二週!$H$96=0,IFERROR(FIND("素-",第二週!$H$96),0)&gt;0),"",","),IF(IFERROR(FIND("素-",第二週!$H$96),0)&gt;0,"",第二週!$H$96),IF(OR(第二週!$H$97=0,IFERROR(FIND("素-",第二週!$H$97),0)&gt;0),"",","),IF(IFERROR(FIND("素-",第二週!$H$97),0)&gt;0,"",第二週!$H$97),IF(OR(第二週!$H$98=0,IFERROR(FIND("素-",第二週!$H$98),0)&gt;0),"",","),IF(IFERROR(FIND("素-",第二週!$H$98),0)&gt;0,"",第二週!$H$98),IF(OR(第二週!$H$99=0,IFERROR(FIND("素-",第二週!$H$99),0)&gt;0),"",","),IF(IFERROR(FIND("素-",第二週!$H$99),0)&gt;0,"",第二週!$H$99),IF(OR(第二週!$H$100=0,IFERROR(FIND("素-",第二週!$H$100),0)&gt;0),"",","),IF(IFERROR(FIND("素-",第二週!$H$100),0)&gt;0,"",第二週!$H$100))</f>
        <v>海帶絲,芹菜,胡蘿蔔,豆干絲</v>
      </c>
      <c r="F21" s="628"/>
      <c r="G21" s="116" t="str">
        <f>_xlfn.CONCAT(IF(IFERROR(FIND("素-",第二週!$H$199),0)&gt;0,"",第二週!$H$199),IF(OR(第二週!$H$200=0,IFERROR(FIND("素-",第二週!$H$200),0)&gt;0),"",","),IF(IFERROR(FIND("素-",第二週!$H$200),0)&gt;0,"",第二週!$H$200),IF(OR(第二週!$H$201=0,IFERROR(FIND("素-",第二週!$H$201),0)&gt;0),"",","),IF(IFERROR(FIND("素-",第二週!$H$201),0)&gt;0,"",第二週!$H$201),IF(OR(第二週!$H$202=0,IFERROR(FIND("素-",第二週!$H$202),0)&gt;0),"",","),IF(IFERROR(FIND("素-",第二週!$H$202),0)&gt;0,"",第二週!$H$202),IF(OR(第二週!$H$203=0,IFERROR(FIND("素-",第二週!$H$203),0)&gt;0),"",","),IF(IFERROR(FIND("素-",第二週!$H$203),0)&gt;0,"",第二週!$H$203),IF(OR(第二週!$H$204=0,IFERROR(FIND("素-",第二週!$H$204),0)&gt;0),"",","),IF(IFERROR(FIND("素-",第二週!$H$204),0)&gt;0,"",第二週!$H$204),IF(OR(第二週!$H$205=0,IFERROR(FIND("素-",第二週!$H$205),0)&gt;0),"",","),IF(IFERROR(FIND("素-",第二週!$H$205),0)&gt;0,"",第二週!$H$205),IF(OR(第二週!$H$206=0,IFERROR(FIND("素-",第二週!$H$206),0)&gt;0),"",","),IF(IFERROR(FIND("素-",第二週!$H$206),0)&gt;0,"",第二週!$H$206))</f>
        <v>青蔥,雞蛋,番茄</v>
      </c>
      <c r="H21" s="630"/>
      <c r="I21" s="656"/>
      <c r="J21" s="636"/>
      <c r="K21" s="632"/>
      <c r="L21" s="632"/>
      <c r="M21" s="632"/>
      <c r="N21" s="632"/>
      <c r="O21" s="632"/>
      <c r="P21" s="638"/>
    </row>
    <row r="22" spans="1:16" ht="50.1" customHeight="1">
      <c r="A22" s="621">
        <f>IF(第二週!$L$2=0,"",第二週!$L$2)</f>
        <v>45706</v>
      </c>
      <c r="B22" s="623" t="s">
        <v>13</v>
      </c>
      <c r="C22" s="639" t="str">
        <f>IF(第二週!$L$4=0,"",第二週!$L$4)</f>
        <v>糙米飯</v>
      </c>
      <c r="D22" s="126" t="str">
        <f>IF(第二週!$L$34=0,"",第二週!$L$34)</f>
        <v>洋葱滑蛋肉片</v>
      </c>
      <c r="E22" s="126" t="str">
        <f>IF(第二週!$L$94=0,"",第二週!$L$94)</f>
        <v>客家小炒</v>
      </c>
      <c r="F22" s="627" t="str">
        <f>IF(第二週!$L$184=0,"",第二週!$L$184)</f>
        <v>炒時蔬</v>
      </c>
      <c r="G22" s="126" t="str">
        <f>IF(第二週!$L$199=0,"",第二週!$L$199)</f>
        <v>筍片雞湯</v>
      </c>
      <c r="H22" s="629" t="str">
        <f>IF(第二週!$L$214=0,"",第二週!$L$214)&amp;+IF(第二週!$L$235=0,"","+")&amp;+IF(第二週!$L$235=0,"",第二週!$L$235)</f>
        <v>水果</v>
      </c>
      <c r="I22" s="659" t="str">
        <f>IF(第二週!$L$230=0,"",第二週!$L$230)</f>
        <v/>
      </c>
      <c r="J22" s="635">
        <f>IF(第二週!$BK$1=0,0,第二週!$BK$1)</f>
        <v>0</v>
      </c>
      <c r="K22" s="631">
        <f>IF(第二週!$BL$1=0,0,第二週!$BL$1)</f>
        <v>0</v>
      </c>
      <c r="L22" s="631">
        <f>IF(第二週!$BM$1=0,0,第二週!$BM$1)</f>
        <v>0</v>
      </c>
      <c r="M22" s="631">
        <f>IFERROR(IF(L22="","",2.3+IF(第二週!$BN$1=0,0,第二週!$BN$1)),"")</f>
        <v>2.2999999999999998</v>
      </c>
      <c r="N22" s="631">
        <f>IF(第二週!$BO$1=0,0,第二週!$BO$1)</f>
        <v>0</v>
      </c>
      <c r="O22" s="631">
        <f>IF(第二週!$BP$1=0,0,第二週!$BP$1)</f>
        <v>0</v>
      </c>
      <c r="P22" s="637">
        <f>IFERROR(J22*70+K22*75+L22*25+M22*45+N22*60+O22*150,"")</f>
        <v>103.49999999999999</v>
      </c>
    </row>
    <row r="23" spans="1:16" s="129" customFormat="1" ht="30" customHeight="1">
      <c r="A23" s="622"/>
      <c r="B23" s="624"/>
      <c r="C23" s="640"/>
      <c r="D23" s="116" t="str">
        <f>_xlfn.CONCAT(IF(IFERROR(FIND("素-",第二週!$M$34),0)&gt;0,"",第二週!$M$34),IF(OR(第二週!$M$35=0,IFERROR(FIND("素-",第二週!$M$35),0)&gt;0),"",","),IF(IFERROR(FIND("素-",第二週!$M$35),0)&gt;0,"",第二週!$M$35),IF(OR(第二週!$M$36=0,IFERROR(FIND("素-",第二週!$M$36),0)&gt;0),"",","),IF(IFERROR(FIND("素-",第二週!$M$36),0)&gt;0,"",第二週!$M$36),IF(OR(第二週!$M$37=0,IFERROR(FIND("素-",第二週!$M$37),0)&gt;0),"",","),IF(IFERROR(FIND("素-",第二週!$M$37),0)&gt;0,"",第二週!$M$37),IF(OR(第二週!$M$38=0,IFERROR(FIND("素-",第二週!$M$38),0)&gt;0),"",","),IF(IFERROR(FIND("素-",第二週!$M$38),0)&gt;0,"",第二週!$M$38),IF(OR(第二週!$M$39=0,IFERROR(FIND("素-",第二週!$M$39),0)&gt;0),"",","),IF(IFERROR(FIND("素-",第二週!$M$39),0)&gt;0,"",第二週!$M$39),IF(OR(第二週!$M$40=0,IFERROR(FIND("素-",第二週!$M$40),0)&gt;0),"",","),IF(IFERROR(FIND("素-",第二週!$M$40),0)&gt;0,"",第二週!$M$40),IF(OR(第二週!$M$41=0,IFERROR(FIND("素-",第二週!$M$41),0)&gt;0),"",","),IF(IFERROR(FIND("素-",第二週!$M$41),0)&gt;0,"",第二週!$M$41),IF(OR(第二週!$M$42=0,IFERROR(FIND("素-",第二週!$M$42),0)&gt;0),"",","),IF(IFERROR(FIND("素-",第二週!$M$42),0)&gt;0,"",第二週!$M$42))</f>
        <v>豬前腿肉,白洋葱,雞蛋,青蔥</v>
      </c>
      <c r="E23" s="116" t="str">
        <f>_xlfn.CONCAT(IF(IFERROR(FIND("素-",第二週!$M$94),0)&gt;0,"",第二週!$M$94),IF(OR(第二週!$M$95=0,IFERROR(FIND("素-",第二週!$M$95),0)&gt;0),"",","),IF(IFERROR(FIND("素-",第二週!$M$95),0)&gt;0,"",第二週!$M$95),IF(OR(第二週!$M$96=0,IFERROR(FIND("素-",第二週!$M$96),0)&gt;0),"",","),IF(IFERROR(FIND("素-",第二週!$M$96),0)&gt;0,"",第二週!$M$96),IF(OR(第二週!$M$97=0,IFERROR(FIND("素-",第二週!$M$97),0)&gt;0),"",","),IF(IFERROR(FIND("素-",第二週!$M$97),0)&gt;0,"",第二週!$M$97),IF(OR(第二週!$M$98=0,IFERROR(FIND("素-",第二週!$M$98),0)&gt;0),"",","),IF(IFERROR(FIND("素-",第二週!$M$98),0)&gt;0,"",第二週!$M$98),IF(OR(第二週!$M$99=0,IFERROR(FIND("素-",第二週!$M$99),0)&gt;0),"",","),IF(IFERROR(FIND("素-",第二週!$M$99),0)&gt;0,"",第二週!$M$99),IF(OR(第二週!$M$100=0,IFERROR(FIND("素-",第二週!$M$100),0)&gt;0),"",","),IF(IFERROR(FIND("素-",第二週!$M$100),0)&gt;0,"",第二週!$M$100))</f>
        <v>芹菜,豆干,乾魷魚絲,菜脯條,豬前腿肉</v>
      </c>
      <c r="F23" s="628"/>
      <c r="G23" s="116" t="str">
        <f>_xlfn.CONCAT(IF(IFERROR(FIND("素-",第二週!$M$199),0)&gt;0,"",第二週!$M$199),IF(OR(第二週!$M$200=0,IFERROR(FIND("素-",第二週!$M$200),0)&gt;0),"",","),IF(IFERROR(FIND("素-",第二週!$M$200),0)&gt;0,"",第二週!$M$200),IF(OR(第二週!$M$201=0,IFERROR(FIND("素-",第二週!$M$201),0)&gt;0),"",","),IF(IFERROR(FIND("素-",第二週!$M$201),0)&gt;0,"",第二週!$M$201),IF(OR(第二週!$M$202=0,IFERROR(FIND("素-",第二週!$M$202),0)&gt;0),"",","),IF(IFERROR(FIND("素-",第二週!$M$202),0)&gt;0,"",第二週!$M$202),IF(OR(第二週!$M$203=0,IFERROR(FIND("素-",第二週!$M$203),0)&gt;0),"",","),IF(IFERROR(FIND("素-",第二週!$M$203),0)&gt;0,"",第二週!$M$203),IF(OR(第二週!$M$204=0,IFERROR(FIND("素-",第二週!$M$204),0)&gt;0),"",","),IF(IFERROR(FIND("素-",第二週!$M$204),0)&gt;0,"",第二週!$M$204),IF(OR(第二週!$M$205=0,IFERROR(FIND("素-",第二週!$M$205),0)&gt;0),"",","),IF(IFERROR(FIND("素-",第二週!$M$205),0)&gt;0,"",第二週!$M$205),IF(OR(第二週!$M$206=0,IFERROR(FIND("素-",第二週!$M$206),0)&gt;0),"",","),IF(IFERROR(FIND("素-",第二週!$M$206),0)&gt;0,"",第二週!$M$206))</f>
        <v>脆筍片,骨腿</v>
      </c>
      <c r="H23" s="630"/>
      <c r="I23" s="656"/>
      <c r="J23" s="636"/>
      <c r="K23" s="632"/>
      <c r="L23" s="632"/>
      <c r="M23" s="632"/>
      <c r="N23" s="632"/>
      <c r="O23" s="632"/>
      <c r="P23" s="638"/>
    </row>
    <row r="24" spans="1:16" ht="50.1" customHeight="1">
      <c r="A24" s="621">
        <f>IF(第二週!$Q$2=0,"",第二週!$Q$2)</f>
        <v>45707</v>
      </c>
      <c r="B24" s="623" t="s">
        <v>14</v>
      </c>
      <c r="C24" s="639" t="str">
        <f>IF(第二週!$Q$4=0,"",第二週!$Q$4)</f>
        <v>白米飯</v>
      </c>
      <c r="D24" s="126" t="str">
        <f>IF(第二週!$Q$34=0,"",第二週!$Q$34)</f>
        <v>什錦鴿蛋燴飯</v>
      </c>
      <c r="E24" s="126" t="str">
        <f>IF(第二週!$Q$94=0,"",第二週!$Q$94)</f>
        <v>蔥燒大排</v>
      </c>
      <c r="F24" s="627" t="str">
        <f>IF(第二週!$Q$184=0,"",第二週!$Q$184)</f>
        <v>炒時蔬</v>
      </c>
      <c r="G24" s="126" t="str">
        <f>IF(第二週!$Q$199=0,"",第二週!$Q$199)</f>
        <v>白玉雞湯</v>
      </c>
      <c r="H24" s="629" t="str">
        <f>IF(第二週!$Q$214=0,"",第二週!$Q$214)&amp;+IF(第二週!$Q$235=0,"","+")&amp;+IF(第二週!$Q$235=0,"",第二週!$Q$235)</f>
        <v>水果</v>
      </c>
      <c r="I24" s="659" t="str">
        <f>IF(第二週!$Q$230=0,"",第二週!$Q$230)</f>
        <v/>
      </c>
      <c r="J24" s="635">
        <f>IF(第二週!$BQ$1=0,0,第二週!$BQ$1)</f>
        <v>0</v>
      </c>
      <c r="K24" s="631">
        <f>IF(第二週!$BR$1=0,0,第二週!$BR$1)</f>
        <v>0</v>
      </c>
      <c r="L24" s="631">
        <f>IF(第二週!$BS$1=0,0,第二週!$BS$1)</f>
        <v>0</v>
      </c>
      <c r="M24" s="631">
        <f>IFERROR(IF(L24="","",2.3+IF(第二週!$BT$1=0,0,第二週!$BT$1)),"")</f>
        <v>2.2999999999999998</v>
      </c>
      <c r="N24" s="631">
        <f>IF(第二週!$BU$1=0,0,第二週!$BU$1)</f>
        <v>0</v>
      </c>
      <c r="O24" s="631">
        <f>IF(第二週!$BV$1=0,0,第二週!$BV$1)</f>
        <v>0</v>
      </c>
      <c r="P24" s="637">
        <f>IFERROR(J24*70+K24*75+L24*25+M24*45+N24*60+O24*150,"")</f>
        <v>103.49999999999999</v>
      </c>
    </row>
    <row r="25" spans="1:16" s="129" customFormat="1" ht="30" customHeight="1">
      <c r="A25" s="622"/>
      <c r="B25" s="624"/>
      <c r="C25" s="640"/>
      <c r="D25" s="116" t="str">
        <f>_xlfn.CONCAT(IF(IFERROR(FIND("素-",第二週!$R$34),0)&gt;0,"",第二週!$R$34),IF(OR(第二週!$R$35=0,IFERROR(FIND("素-",第二週!$R$35),0)&gt;0),"",","),IF(IFERROR(FIND("素-",第二週!$R$35),0)&gt;0,"",第二週!$R$35),IF(OR(第二週!$R$36=0,IFERROR(FIND("素-",第二週!$R$36),0)&gt;0),"",","),IF(IFERROR(FIND("素-",第二週!$R$36),0)&gt;0,"",第二週!$R$36),IF(OR(第二週!$R$37=0,IFERROR(FIND("素-",第二週!$R$37),0)&gt;0),"",","),IF(IFERROR(FIND("素-",第二週!$R$37),0)&gt;0,"",第二週!$R$37),IF(OR(第二週!$R$38=0,IFERROR(FIND("素-",第二週!$R$38),0)&gt;0),"",","),IF(IFERROR(FIND("素-",第二週!$R$38),0)&gt;0,"",第二週!$R$38),IF(OR(第二週!$R$39=0,IFERROR(FIND("素-",第二週!$R$39),0)&gt;0),"",","),IF(IFERROR(FIND("素-",第二週!$R$39),0)&gt;0,"",第二週!$R$39),IF(OR(第二週!$R$40=0,IFERROR(FIND("素-",第二週!$R$40),0)&gt;0),"",","),IF(IFERROR(FIND("素-",第二週!$R$40),0)&gt;0,"",第二週!$R$40),IF(OR(第二週!$R$41=0,IFERROR(FIND("素-",第二週!$R$41),0)&gt;0),"",","),IF(IFERROR(FIND("素-",第二週!$R$41),0)&gt;0,"",第二週!$R$41),IF(OR(第二週!$R$42=0,IFERROR(FIND("素-",第二週!$R$42),0)&gt;0),"",","),IF(IFERROR(FIND("素-",第二週!$R$42),0)&gt;0,"",第二週!$R$42))</f>
        <v>豬前腿肉,洋蔥,貢丸,鴿蛋,高麗菜,紅蘿蔔,冷凍玉米粒</v>
      </c>
      <c r="E25" s="116" t="str">
        <f>_xlfn.CONCAT(IF(IFERROR(FIND("素-",第二週!$R$94),0)&gt;0,"",第二週!$R$94),IF(OR(第二週!$R$95=0,IFERROR(FIND("素-",第二週!$R$95),0)&gt;0),"",","),IF(IFERROR(FIND("素-",第二週!$R$95),0)&gt;0,"",第二週!$R$95),IF(OR(第二週!$R$96=0,IFERROR(FIND("素-",第二週!$R$96),0)&gt;0),"",","),IF(IFERROR(FIND("素-",第二週!$R$96),0)&gt;0,"",第二週!$R$96),IF(OR(第二週!$R$97=0,IFERROR(FIND("素-",第二週!$R$97),0)&gt;0),"",","),IF(IFERROR(FIND("素-",第二週!$R$97),0)&gt;0,"",第二週!$R$97),IF(OR(第二週!$R$98=0,IFERROR(FIND("素-",第二週!$R$98),0)&gt;0),"",","),IF(IFERROR(FIND("素-",第二週!$R$98),0)&gt;0,"",第二週!$R$98),IF(OR(第二週!$R$99=0,IFERROR(FIND("素-",第二週!$R$99),0)&gt;0),"",","),IF(IFERROR(FIND("素-",第二週!$R$99),0)&gt;0,"",第二週!$R$99),IF(OR(第二週!$R$100=0,IFERROR(FIND("素-",第二週!$R$100),0)&gt;0),"",","),IF(IFERROR(FIND("素-",第二週!$R$100),0)&gt;0,"",第二週!$R$100))</f>
        <v>帶骨里肌肉排,青蔥</v>
      </c>
      <c r="F25" s="628"/>
      <c r="G25" s="116" t="str">
        <f>_xlfn.CONCAT(IF(IFERROR(FIND("素-",第二週!$R$199),0)&gt;0,"",第二週!$R$199),IF(OR(第二週!$R$200=0,IFERROR(FIND("素-",第二週!$R$200),0)&gt;0),"",","),IF(IFERROR(FIND("素-",第二週!$R$200),0)&gt;0,"",第二週!$R$200),IF(OR(第二週!$R$201=0,IFERROR(FIND("素-",第二週!$R$201),0)&gt;0),"",","),IF(IFERROR(FIND("素-",第二週!$R$201),0)&gt;0,"",第二週!$R$201),IF(OR(第二週!$R$202=0,IFERROR(FIND("素-",第二週!$R$202),0)&gt;0),"",","),IF(IFERROR(FIND("素-",第二週!$R$202),0)&gt;0,"",第二週!$R$202),IF(OR(第二週!$R$203=0,IFERROR(FIND("素-",第二週!$R$203),0)&gt;0),"",","),IF(IFERROR(FIND("素-",第二週!$R$203),0)&gt;0,"",第二週!$R$203),IF(OR(第二週!$R$204=0,IFERROR(FIND("素-",第二週!$R$204),0)&gt;0),"",","),IF(IFERROR(FIND("素-",第二週!$R$204),0)&gt;0,"",第二週!$R$204),IF(OR(第二週!$R$205=0,IFERROR(FIND("素-",第二週!$R$205),0)&gt;0),"",","),IF(IFERROR(FIND("素-",第二週!$R$205),0)&gt;0,"",第二週!$R$205),IF(OR(第二週!$R$206=0,IFERROR(FIND("素-",第二週!$R$206),0)&gt;0),"",","),IF(IFERROR(FIND("素-",第二週!$R$206),0)&gt;0,"",第二週!$R$206))</f>
        <v>白蘿蔔,骨腿,乾香菇</v>
      </c>
      <c r="H25" s="630"/>
      <c r="I25" s="656"/>
      <c r="J25" s="636"/>
      <c r="K25" s="632"/>
      <c r="L25" s="632"/>
      <c r="M25" s="632"/>
      <c r="N25" s="632"/>
      <c r="O25" s="632"/>
      <c r="P25" s="638"/>
    </row>
    <row r="26" spans="1:16" ht="50.1" customHeight="1">
      <c r="A26" s="621">
        <f>IF(第二週!$V$2=0,"",第二週!$V$2)</f>
        <v>45708</v>
      </c>
      <c r="B26" s="623" t="s">
        <v>15</v>
      </c>
      <c r="C26" s="639" t="str">
        <f>IF(第二週!$V$4=0,"",第二週!$V$4)</f>
        <v>白米飯</v>
      </c>
      <c r="D26" s="126" t="str">
        <f>IF(第二週!$V$34=0,"",第二週!$V$34)</f>
        <v>蘿蔔燒肉</v>
      </c>
      <c r="E26" s="126" t="str">
        <f>IF(第二週!$V$94=0,"",第二週!$V$94)</f>
        <v>三色豆炒蛋</v>
      </c>
      <c r="F26" s="627" t="str">
        <f>IF(第二週!$V$184=0,"",第二週!$V$184)</f>
        <v>炒時蔬</v>
      </c>
      <c r="G26" s="126" t="str">
        <f>IF(第二週!$V$199=0,"",第二週!$V$199)</f>
        <v>味噌豆腐湯</v>
      </c>
      <c r="H26" s="629" t="str">
        <f>IF(第二週!$V$214=0,"",第二週!$V$214)&amp;+IF(第二週!$V$235=0,"","+")&amp;+IF(第二週!$V$235=0,"",第二週!$V$235)</f>
        <v>豆漿</v>
      </c>
      <c r="I26" s="659" t="str">
        <f>IF(第二週!$V$230=0,"",第二週!$V$230)</f>
        <v/>
      </c>
      <c r="J26" s="635">
        <f>IF(第二週!$BW$1=0,0,第二週!$BW$1)</f>
        <v>0</v>
      </c>
      <c r="K26" s="631">
        <f>IF(第二週!$BX$1=0,0,第二週!$BX$1)</f>
        <v>0</v>
      </c>
      <c r="L26" s="631">
        <f>IF(第二週!$BY$1=0,0,第二週!$BY$1)</f>
        <v>0</v>
      </c>
      <c r="M26" s="631">
        <f>IFERROR(IF(L26="","",2.3+IF(第二週!$BZ$1=0,0,第二週!$BZ$1)),"")</f>
        <v>2.2999999999999998</v>
      </c>
      <c r="N26" s="631">
        <f>IF(第二週!$CA$1=0,0,第二週!$CA$1)</f>
        <v>0</v>
      </c>
      <c r="O26" s="631">
        <f>IF(第二週!$CB$1=0,0,第二週!$CB$1)</f>
        <v>0</v>
      </c>
      <c r="P26" s="637">
        <f>IFERROR(J26*70+K26*75+L26*25+M26*45+N26*60+O26*150,"")</f>
        <v>103.49999999999999</v>
      </c>
    </row>
    <row r="27" spans="1:16" s="129" customFormat="1" ht="30" customHeight="1">
      <c r="A27" s="622"/>
      <c r="B27" s="624"/>
      <c r="C27" s="640"/>
      <c r="D27" s="116" t="str">
        <f>_xlfn.CONCAT(IF(IFERROR(FIND("素-",第二週!$W$34),0)&gt;0,"",第二週!$W$34),IF(OR(第二週!$W$35=0,IFERROR(FIND("素-",第二週!$W$35),0)&gt;0),"",","),IF(IFERROR(FIND("素-",第二週!$W$35),0)&gt;0,"",第二週!$W$35),IF(OR(第二週!$W$36=0,IFERROR(FIND("素-",第二週!$W$36),0)&gt;0),"",","),IF(IFERROR(FIND("素-",第二週!$W$36),0)&gt;0,"",第二週!$W$36),IF(OR(第二週!$W$37=0,IFERROR(FIND("素-",第二週!$W$37),0)&gt;0),"",","),IF(IFERROR(FIND("素-",第二週!$W$37),0)&gt;0,"",第二週!$W$37),IF(OR(第二週!$W$38=0,IFERROR(FIND("素-",第二週!$W$38),0)&gt;0),"",","),IF(IFERROR(FIND("素-",第二週!$W$38),0)&gt;0,"",第二週!$W$38),IF(OR(第二週!$W$39=0,IFERROR(FIND("素-",第二週!$W$39),0)&gt;0),"",","),IF(IFERROR(FIND("素-",第二週!$W$39),0)&gt;0,"",第二週!$W$39),IF(OR(第二週!$W$40=0,IFERROR(FIND("素-",第二週!$W$40),0)&gt;0),"",","),IF(IFERROR(FIND("素-",第二週!$W$40),0)&gt;0,"",第二週!$W$40),IF(OR(第二週!$W$41=0,IFERROR(FIND("素-",第二週!$W$41),0)&gt;0),"",","),IF(IFERROR(FIND("素-",第二週!$W$41),0)&gt;0,"",第二週!$W$41),IF(OR(第二週!$W$42=0,IFERROR(FIND("素-",第二週!$W$42),0)&gt;0),"",","),IF(IFERROR(FIND("素-",第二週!$W$42),0)&gt;0,"",第二週!$W$42))</f>
        <v>豬前腿肉,白蘿蔔,鴿蛋,紅蘿蔔</v>
      </c>
      <c r="E27" s="116" t="str">
        <f>_xlfn.CONCAT(IF(IFERROR(FIND("素-",第二週!$W$94),0)&gt;0,"",第二週!$W$94),IF(OR(第二週!$W$95=0,IFERROR(FIND("素-",第二週!$W$95),0)&gt;0),"",","),IF(IFERROR(FIND("素-",第二週!$W$95),0)&gt;0,"",第二週!$W$95),IF(OR(第二週!$W$96=0,IFERROR(FIND("素-",第二週!$W$96),0)&gt;0),"",","),IF(IFERROR(FIND("素-",第二週!$W$96),0)&gt;0,"",第二週!$W$96),IF(OR(第二週!$W$97=0,IFERROR(FIND("素-",第二週!$W$97),0)&gt;0),"",","),IF(IFERROR(FIND("素-",第二週!$W$97),0)&gt;0,"",第二週!$W$97),IF(OR(第二週!$W$98=0,IFERROR(FIND("素-",第二週!$W$98),0)&gt;0),"",","),IF(IFERROR(FIND("素-",第二週!$W$98),0)&gt;0,"",第二週!$W$98),IF(OR(第二週!$W$99=0,IFERROR(FIND("素-",第二週!$W$99),0)&gt;0),"",","),IF(IFERROR(FIND("素-",第二週!$W$99),0)&gt;0,"",第二週!$W$99),IF(OR(第二週!$W$100=0,IFERROR(FIND("素-",第二週!$W$100),0)&gt;0),"",","),IF(IFERROR(FIND("素-",第二週!$W$100),0)&gt;0,"",第二週!$W$100))</f>
        <v>雞蛋,冷凍三色豆</v>
      </c>
      <c r="F27" s="628"/>
      <c r="G27" s="116" t="str">
        <f>_xlfn.CONCAT(IF(IFERROR(FIND("素-",第二週!$W$199),0)&gt;0,"",第二週!$W$199),IF(OR(第二週!$W$200=0,IFERROR(FIND("素-",第二週!$W$200),0)&gt;0),"",","),IF(IFERROR(FIND("素-",第二週!$W$200),0)&gt;0,"",第二週!$W$200),IF(OR(第二週!$W$201=0,IFERROR(FIND("素-",第二週!$W$201),0)&gt;0),"",","),IF(IFERROR(FIND("素-",第二週!$W$201),0)&gt;0,"",第二週!$W$201),IF(OR(第二週!$W$202=0,IFERROR(FIND("素-",第二週!$W$202),0)&gt;0),"",","),IF(IFERROR(FIND("素-",第二週!$W$202),0)&gt;0,"",第二週!$W$202),IF(OR(第二週!$W$203=0,IFERROR(FIND("素-",第二週!$W$203),0)&gt;0),"",","),IF(IFERROR(FIND("素-",第二週!$W$203),0)&gt;0,"",第二週!$W$203),IF(OR(第二週!$W$204=0,IFERROR(FIND("素-",第二週!$W$204),0)&gt;0),"",","),IF(IFERROR(FIND("素-",第二週!$W$204),0)&gt;0,"",第二週!$W$204),IF(OR(第二週!$W$205=0,IFERROR(FIND("素-",第二週!$W$205),0)&gt;0),"",","),IF(IFERROR(FIND("素-",第二週!$W$205),0)&gt;0,"",第二週!$W$205),IF(OR(第二週!$W$206=0,IFERROR(FIND("素-",第二週!$W$206),0)&gt;0),"",","),IF(IFERROR(FIND("素-",第二週!$W$206),0)&gt;0,"",第二週!$W$206))</f>
        <v>板豆腐,味噌,青蔥,柴魚片,海帶芽</v>
      </c>
      <c r="H27" s="630"/>
      <c r="I27" s="656"/>
      <c r="J27" s="636"/>
      <c r="K27" s="632"/>
      <c r="L27" s="632"/>
      <c r="M27" s="632"/>
      <c r="N27" s="632"/>
      <c r="O27" s="632"/>
      <c r="P27" s="638"/>
    </row>
    <row r="28" spans="1:16" ht="50.1" customHeight="1">
      <c r="A28" s="621">
        <f>IF(第二週!$AA$2=0,"",第二週!$AA$2)</f>
        <v>45709</v>
      </c>
      <c r="B28" s="623" t="s">
        <v>26</v>
      </c>
      <c r="C28" s="639" t="str">
        <f>IF(第二週!$AA$4=0,"",第二週!$AA$4)</f>
        <v>白米飯</v>
      </c>
      <c r="D28" s="126" t="str">
        <f>IF(第二週!$AA$34=0,"",第二週!$AA$34)</f>
        <v>薑汁燒雞</v>
      </c>
      <c r="E28" s="126" t="str">
        <f>IF(第二週!$AA$94=0,"",第二週!$AA$94)</f>
        <v>炒四寶</v>
      </c>
      <c r="F28" s="627" t="str">
        <f>IF(第二週!$AA$184=0,"",第二週!$AA$184)</f>
        <v>炒時蔬</v>
      </c>
      <c r="G28" s="126" t="str">
        <f>IF(第二週!$AA$199=0,"",第二週!$AA$199)</f>
        <v>貢丸蘿蔔湯</v>
      </c>
      <c r="H28" s="629" t="str">
        <f>IF(第二週!$AA$214=0,"",第二週!$AA$214)&amp;+IF(第二週!$AA$235=0,"","+")&amp;+IF(第二週!$AA$235=0,"",第二週!$AA$235)</f>
        <v>保久乳</v>
      </c>
      <c r="I28" s="659" t="str">
        <f>IF(第二週!$AA$230=0,"",第二週!$AA$230)</f>
        <v/>
      </c>
      <c r="J28" s="635">
        <f>IF(第二週!$CC$1=0,0,第二週!$CC$1)</f>
        <v>0</v>
      </c>
      <c r="K28" s="631">
        <f>IF(第二週!$CD$1=0,0,第二週!$CD$1)</f>
        <v>0</v>
      </c>
      <c r="L28" s="631">
        <f>IF(第二週!$CE$1=0,0,第二週!$CE$1)</f>
        <v>0</v>
      </c>
      <c r="M28" s="631">
        <f>IFERROR(IF(L28="","",2.3+IF(第二週!$CF$1=0,0,第二週!$CF$1)),"")</f>
        <v>2.2999999999999998</v>
      </c>
      <c r="N28" s="631">
        <f>IF(第二週!$CG$1=0,0,第二週!$CG$1)</f>
        <v>0</v>
      </c>
      <c r="O28" s="631">
        <f>IF(第二週!$CH$1=0,0,第二週!$CH$1)</f>
        <v>0</v>
      </c>
      <c r="P28" s="637">
        <f>IFERROR(J28*70+K28*75+L28*25+M28*45+N28*60+O28*150,"")</f>
        <v>103.49999999999999</v>
      </c>
    </row>
    <row r="29" spans="1:16" s="129" customFormat="1" ht="30" customHeight="1">
      <c r="A29" s="622"/>
      <c r="B29" s="624"/>
      <c r="C29" s="640"/>
      <c r="D29" s="116" t="str">
        <f>_xlfn.CONCAT(IF(IFERROR(FIND("素-",第二週!$AB$34),0)&gt;0,"",第二週!$AB$34),IF(OR(第二週!$AB$35=0,IFERROR(FIND("素-",第二週!$AB$35),0)&gt;0),"",","),IF(IFERROR(FIND("素-",第二週!$AB$35),0)&gt;0,"",第二週!$AB$35),IF(OR(第二週!$AB$36=0,IFERROR(FIND("素-",第二週!$AB$36),0)&gt;0),"",","),IF(IFERROR(FIND("素-",第二週!$AB$36),0)&gt;0,"",第二週!$AB$36),IF(OR(第二週!$AB$37=0,IFERROR(FIND("素-",第二週!$AB$37),0)&gt;0),"",","),IF(IFERROR(FIND("素-",第二週!$AB$37),0)&gt;0,"",第二週!$AB$37),IF(OR(第二週!$AB$38=0,IFERROR(FIND("素-",第二週!$AB$38),0)&gt;0),"",","),IF(IFERROR(FIND("素-",第二週!$AB$38),0)&gt;0,"",第二週!$AB$38),IF(OR(第二週!$AB$39=0,IFERROR(FIND("素-",第二週!$AB$39),0)&gt;0),"",","),IF(IFERROR(FIND("素-",第二週!$AB$39),0)&gt;0,"",第二週!$AB$39),IF(OR(第二週!$AB$40=0,IFERROR(FIND("素-",第二週!$AB$40),0)&gt;0),"",","),IF(IFERROR(FIND("素-",第二週!$AB$40),0)&gt;0,"",第二週!$AB$40),IF(OR(第二週!$AB$41=0,IFERROR(FIND("素-",第二週!$AB$41),0)&gt;0),"",","),IF(IFERROR(FIND("素-",第二週!$AB$41),0)&gt;0,"",第二週!$AB$41),IF(OR(第二週!$AB$42=0,IFERROR(FIND("素-",第二週!$AB$42),0)&gt;0),"",","),IF(IFERROR(FIND("素-",第二週!$AB$42),0)&gt;0,"",第二週!$AB$42))</f>
        <v>棒腿,雞胸,馬鈴薯,洋蔥,紅蘿蔔,薑泥</v>
      </c>
      <c r="E29" s="116" t="str">
        <f>_xlfn.CONCAT(IF(IFERROR(FIND("素-",第二週!$AB$94),0)&gt;0,"",第二週!$AB$94),IF(OR(第二週!$AB$95=0,IFERROR(FIND("素-",第二週!$AB$95),0)&gt;0),"",","),IF(IFERROR(FIND("素-",第二週!$AB$95),0)&gt;0,"",第二週!$AB$95),IF(OR(第二週!$AB$96=0,IFERROR(FIND("素-",第二週!$AB$96),0)&gt;0),"",","),IF(IFERROR(FIND("素-",第二週!$AB$96),0)&gt;0,"",第二週!$AB$96),IF(OR(第二週!$AB$97=0,IFERROR(FIND("素-",第二週!$AB$97),0)&gt;0),"",","),IF(IFERROR(FIND("素-",第二週!$AB$97),0)&gt;0,"",第二週!$AB$97),IF(OR(第二週!$AB$98=0,IFERROR(FIND("素-",第二週!$AB$98),0)&gt;0),"",","),IF(IFERROR(FIND("素-",第二週!$AB$98),0)&gt;0,"",第二週!$AB$98),IF(OR(第二週!$AB$99=0,IFERROR(FIND("素-",第二週!$AB$99),0)&gt;0),"",","),IF(IFERROR(FIND("素-",第二週!$AB$99),0)&gt;0,"",第二週!$AB$99),IF(OR(第二週!$AB$100=0,IFERROR(FIND("素-",第二週!$AB$100),0)&gt;0),"",","),IF(IFERROR(FIND("素-",第二週!$AB$100),0)&gt;0,"",第二週!$AB$100))</f>
        <v>豆干,胡蘿蔔,冷凍玉米粒,豬絞肉</v>
      </c>
      <c r="F29" s="628"/>
      <c r="G29" s="116" t="str">
        <f>_xlfn.CONCAT(IF(IFERROR(FIND("素-",第二週!$AB$199),0)&gt;0,"",第二週!$AB$199),IF(OR(第二週!$AB$200=0,IFERROR(FIND("素-",第二週!$AB$200),0)&gt;0),"",","),IF(IFERROR(FIND("素-",第二週!$AB$200),0)&gt;0,"",第二週!$AB$200),IF(OR(第二週!$AB$201=0,IFERROR(FIND("素-",第二週!$AB$201),0)&gt;0),"",","),IF(IFERROR(FIND("素-",第二週!$AB$201),0)&gt;0,"",第二週!$AB$201),IF(OR(第二週!$AB$202=0,IFERROR(FIND("素-",第二週!$AB$202),0)&gt;0),"",","),IF(IFERROR(FIND("素-",第二週!$AB$202),0)&gt;0,"",第二週!$AB$202),IF(OR(第二週!$AB$203=0,IFERROR(FIND("素-",第二週!$AB$203),0)&gt;0),"",","),IF(IFERROR(FIND("素-",第二週!$AB$203),0)&gt;0,"",第二週!$AB$203),IF(OR(第二週!$AB$204=0,IFERROR(FIND("素-",第二週!$AB$204),0)&gt;0),"",","),IF(IFERROR(FIND("素-",第二週!$AB$204),0)&gt;0,"",第二週!$AB$204),IF(OR(第二週!$AB$205=0,IFERROR(FIND("素-",第二週!$AB$205),0)&gt;0),"",","),IF(IFERROR(FIND("素-",第二週!$AB$205),0)&gt;0,"",第二週!$AB$205),IF(OR(第二週!$AB$206=0,IFERROR(FIND("素-",第二週!$AB$206),0)&gt;0),"",","),IF(IFERROR(FIND("素-",第二週!$AB$206),0)&gt;0,"",第二週!$AB$206))</f>
        <v>貢丸,白蘿蔔</v>
      </c>
      <c r="H29" s="630"/>
      <c r="I29" s="656"/>
      <c r="J29" s="636"/>
      <c r="K29" s="632"/>
      <c r="L29" s="632"/>
      <c r="M29" s="632"/>
      <c r="N29" s="632"/>
      <c r="O29" s="632"/>
      <c r="P29" s="638"/>
    </row>
    <row r="30" spans="1:16" ht="50.1" hidden="1" customHeight="1">
      <c r="A30" s="621" t="str">
        <f>IF(第二週!$AF$2=0,"",第二週!$AF$2)</f>
        <v/>
      </c>
      <c r="B30" s="623" t="s">
        <v>27</v>
      </c>
      <c r="C30" s="639" t="str">
        <f>IF(第二週!$AF$4=0,"",第二週!$AF$4)</f>
        <v/>
      </c>
      <c r="D30" s="126" t="str">
        <f>IF(第二週!$AF$34=0,"",第二週!$AF$34)</f>
        <v/>
      </c>
      <c r="E30" s="126" t="str">
        <f>IF(第二週!$AF$94=0,"",第二週!$AF$94)</f>
        <v/>
      </c>
      <c r="F30" s="627" t="str">
        <f>IF(第二週!$AF$184=0,"",第二週!$AF$184)</f>
        <v/>
      </c>
      <c r="G30" s="126" t="str">
        <f>IF(第二週!$AF$199=0,"",第二週!$AF$199)</f>
        <v/>
      </c>
      <c r="H30" s="629" t="str">
        <f>IF(第二週!$AF$214=0,"",第二週!$AF$214)&amp;+IF(第二週!$AF$235=0,"","+")&amp;+IF(第二週!$AF$235=0,"",第二週!$AF$235)</f>
        <v/>
      </c>
      <c r="I30" s="659" t="str">
        <f>IF(第二週!$AF$230=0,"",第二週!$AF$230)</f>
        <v/>
      </c>
      <c r="J30" s="635">
        <f>IF(第二週!$CI$1=0,0,第二週!$CI$1)</f>
        <v>0</v>
      </c>
      <c r="K30" s="631">
        <f>IF(第二週!$CJ$1=0,0,第二週!$CJ$1)</f>
        <v>0</v>
      </c>
      <c r="L30" s="631">
        <f>IF(第二週!$CK$1=0,0,第二週!$CK$1)</f>
        <v>0</v>
      </c>
      <c r="M30" s="631">
        <f>IF(第二週!$CL$1=0,0,第二週!$CL$1)</f>
        <v>0</v>
      </c>
      <c r="N30" s="631">
        <f>IF(第二週!$CM$1=0,0,第二週!$CM$1)</f>
        <v>0</v>
      </c>
      <c r="O30" s="631">
        <f>IF(第二週!$CN$1=0,0,第二週!$CN$1)</f>
        <v>0</v>
      </c>
      <c r="P30" s="637">
        <f>IFERROR(J30*70+K30*75+L30*25+M30*45+N30*60+O30*150,"")</f>
        <v>0</v>
      </c>
    </row>
    <row r="31" spans="1:16" s="117" customFormat="1" ht="25.15" hidden="1" customHeight="1">
      <c r="A31" s="622"/>
      <c r="B31" s="624"/>
      <c r="C31" s="640"/>
      <c r="D31" s="124" t="str">
        <f>_xlfn.CONCAT(IF(IFERROR(FIND("素-",第二週!$AG$34),0)&gt;0,"",第二週!$AG$34),IF(OR(第二週!$AG$35=0,IFERROR(FIND("素-",第二週!$AG$35),0)&gt;0),"",","),IF(IFERROR(FIND("素-",第二週!$AG$35),0)&gt;0,"",第二週!$AG$35),IF(OR(第二週!$AG$36=0,IFERROR(FIND("素-",第二週!$AG$36),0)&gt;0),"",","),IF(IFERROR(FIND("素-",第二週!$AG$36),0)&gt;0,"",第二週!$AG$36),IF(OR(第二週!$AG$37=0,IFERROR(FIND("素-",第二週!$AG$37),0)&gt;0),"",","),IF(IFERROR(FIND("素-",第二週!$AG$37),0)&gt;0,"",第二週!$AG$37),IF(OR(第二週!$AG$38=0,IFERROR(FIND("素-",第二週!$AG$38),0)&gt;0),"",","),IF(IFERROR(FIND("素-",第二週!$AG$38),0)&gt;0,"",第二週!$AG$38),IF(OR(第二週!$AG$39=0,IFERROR(FIND("素-",第二週!$AG$39),0)&gt;0),"",","),IF(IFERROR(FIND("素-",第二週!$AG$39),0)&gt;0,"",第二週!$AG$39),IF(OR(第二週!$AG$40=0,IFERROR(FIND("素-",第二週!$AG$40),0)&gt;0),"",","),IF(IFERROR(FIND("素-",第二週!$AG$40),0)&gt;0,"",第二週!$AG$40),IF(OR(第二週!$AG$41=0,IFERROR(FIND("素-",第二週!$AG$41),0)&gt;0),"",","),IF(IFERROR(FIND("素-",第二週!$AG$41),0)&gt;0,"",第二週!$AG$41),IF(OR(第二週!$AG$42=0,IFERROR(FIND("素-",第二週!$AG$42),0)&gt;0),"",","),IF(IFERROR(FIND("素-",第二週!$AG$42),0)&gt;0,"",第二週!$AG$42))</f>
        <v/>
      </c>
      <c r="E31" s="124" t="str">
        <f>_xlfn.CONCAT(IF(IFERROR(FIND("素-",第二週!$AG$94),0)&gt;0,"",第二週!$AG$94),IF(OR(第二週!$AG$95=0,IFERROR(FIND("素-",第二週!$AG$95),0)&gt;0),"",","),IF(IFERROR(FIND("素-",第二週!$AG$95),0)&gt;0,"",第二週!$AG$95),IF(OR(第二週!$AG$96=0,IFERROR(FIND("素-",第二週!$AG$96),0)&gt;0),"",","),IF(IFERROR(FIND("素-",第二週!$AG$96),0)&gt;0,"",第二週!$AG$96),IF(OR(第二週!$AG$97=0,IFERROR(FIND("素-",第二週!$AG$97),0)&gt;0),"",","),IF(IFERROR(FIND("素-",第二週!$AG$97),0)&gt;0,"",第二週!$AG$97),IF(OR(第二週!$AG$98=0,IFERROR(FIND("素-",第二週!$AG$98),0)&gt;0),"",","),IF(IFERROR(FIND("素-",第二週!$AG$98),0)&gt;0,"",第二週!$AG$98),IF(OR(第二週!$AG$99=0,IFERROR(FIND("素-",第二週!$AG$99),0)&gt;0),"",","),IF(IFERROR(FIND("素-",第二週!$AG$99),0)&gt;0,"",第二週!$AG$99),IF(OR(第二週!$AG$100=0,IFERROR(FIND("素-",第二週!$AG$100),0)&gt;0),"",","),IF(IFERROR(FIND("素-",第二週!$AG$100),0)&gt;0,"",第二週!$AG$100))</f>
        <v/>
      </c>
      <c r="F31" s="628"/>
      <c r="G31" s="124" t="str">
        <f>_xlfn.CONCAT(IF(IFERROR(FIND("素-",第二週!$AG$199),0)&gt;0,"",第二週!$AG$199),IF(OR(第二週!$AG$200=0,IFERROR(FIND("素-",第二週!$AG$200),0)&gt;0),"",","),IF(IFERROR(FIND("素-",第二週!$AG$200),0)&gt;0,"",第二週!$AG$200),IF(OR(第二週!$AG$201=0,IFERROR(FIND("素-",第二週!$AG$201),0)&gt;0),"",","),IF(IFERROR(FIND("素-",第二週!$AG$201),0)&gt;0,"",第二週!$AG$201),IF(OR(第二週!$AG$202=0,IFERROR(FIND("素-",第二週!$AG$202),0)&gt;0),"",","),IF(IFERROR(FIND("素-",第二週!$AG$202),0)&gt;0,"",第二週!$AG$202),IF(OR(第二週!$AG$203=0,IFERROR(FIND("素-",第二週!$AG$203),0)&gt;0),"",","),IF(IFERROR(FIND("素-",第二週!$AG$203),0)&gt;0,"",第二週!$AG$203),IF(OR(第二週!$AG$204=0,IFERROR(FIND("素-",第二週!$AG$204),0)&gt;0),"",","),IF(IFERROR(FIND("素-",第二週!$AG$204),0)&gt;0,"",第二週!$AG$204),IF(OR(第二週!$AG$205=0,IFERROR(FIND("素-",第二週!$AG$205),0)&gt;0),"",","),IF(IFERROR(FIND("素-",第二週!$AG$205),0)&gt;0,"",第二週!$AG$205),IF(OR(第二週!$AG$206=0,IFERROR(FIND("素-",第二週!$AG$206),0)&gt;0),"",","),IF(IFERROR(FIND("素-",第二週!$AG$206),0)&gt;0,"",第二週!$AG$206))</f>
        <v/>
      </c>
      <c r="H31" s="630"/>
      <c r="I31" s="656"/>
      <c r="J31" s="636"/>
      <c r="K31" s="632"/>
      <c r="L31" s="632"/>
      <c r="M31" s="632"/>
      <c r="N31" s="632"/>
      <c r="O31" s="632"/>
      <c r="P31" s="638"/>
    </row>
    <row r="32" spans="1:16" ht="50.1" hidden="1" customHeight="1">
      <c r="A32" s="621"/>
      <c r="B32" s="623" t="s">
        <v>28</v>
      </c>
      <c r="C32" s="639"/>
      <c r="D32" s="126"/>
      <c r="E32" s="126"/>
      <c r="F32" s="627"/>
      <c r="G32" s="126"/>
      <c r="H32" s="629"/>
      <c r="I32" s="659"/>
      <c r="J32" s="657"/>
      <c r="K32" s="625"/>
      <c r="L32" s="625"/>
      <c r="M32" s="625"/>
      <c r="N32" s="625"/>
      <c r="O32" s="625"/>
      <c r="P32" s="637">
        <f>IFERROR(J32*70+K32*75+L32*25+M32*45+N32*60+O32*150,"")</f>
        <v>0</v>
      </c>
    </row>
    <row r="33" spans="1:16" s="117" customFormat="1" ht="25.15" hidden="1" customHeight="1">
      <c r="A33" s="622"/>
      <c r="B33" s="624"/>
      <c r="C33" s="640"/>
      <c r="D33" s="124"/>
      <c r="E33" s="124"/>
      <c r="F33" s="628"/>
      <c r="G33" s="124"/>
      <c r="H33" s="630"/>
      <c r="I33" s="656"/>
      <c r="J33" s="658"/>
      <c r="K33" s="626"/>
      <c r="L33" s="626"/>
      <c r="M33" s="626"/>
      <c r="N33" s="626"/>
      <c r="O33" s="626"/>
      <c r="P33" s="638"/>
    </row>
    <row r="34" spans="1:16" ht="50.1" customHeight="1">
      <c r="A34" s="621">
        <f>IF(第三週!$G$2=0,"",第三週!$G$2)</f>
        <v>45712</v>
      </c>
      <c r="B34" s="623" t="s">
        <v>12</v>
      </c>
      <c r="C34" s="639" t="str">
        <f>IF(第三週!$G$4=0,"",第三週!$G$4)</f>
        <v>白米飯</v>
      </c>
      <c r="D34" s="126" t="str">
        <f>IF(第三週!$G$34=0,"",第三週!$G$34)</f>
        <v>糖醋肉丁</v>
      </c>
      <c r="E34" s="126" t="str">
        <f>IF(第三週!$G$94=0,"",第三週!$G$94)</f>
        <v>蒜香高麗</v>
      </c>
      <c r="F34" s="627" t="str">
        <f>IF(第三週!$G$184=0,"",第三週!$G$184)</f>
        <v>炒時蔬</v>
      </c>
      <c r="G34" s="126" t="str">
        <f>IF(第三週!$G$199=0,"",第三週!$G$199)</f>
        <v>藥膳養生湯</v>
      </c>
      <c r="H34" s="629" t="str">
        <f>IF(第三週!$G$214=0,"",第三週!$G$214)&amp;+IF(第三週!$G$235=0,"","+")&amp;+IF(第三週!$G$235=0,"",第三週!$G$235)</f>
        <v>綜合堅果</v>
      </c>
      <c r="I34" s="659" t="str">
        <f>IF(第三週!$G$230=0,"",第三週!$G$230)</f>
        <v/>
      </c>
      <c r="J34" s="635">
        <f>IF(第三週!$BE$1=0,0,第三週!$BE$1)</f>
        <v>0</v>
      </c>
      <c r="K34" s="631">
        <f>IF(第三週!$BF$1=0,0,第三週!$BF$1)</f>
        <v>0</v>
      </c>
      <c r="L34" s="631">
        <f>IF(第三週!$BG$1=0,0,第三週!$BG$1)</f>
        <v>0</v>
      </c>
      <c r="M34" s="631">
        <f>IFERROR(IF(L34="","",2.3+IF(第三週!$BH$1=0,0,第三週!$BH$1)),"")</f>
        <v>2.2999999999999998</v>
      </c>
      <c r="N34" s="631">
        <f>IF(第三週!$BI$1=0,0,第三週!$BI$1)</f>
        <v>0</v>
      </c>
      <c r="O34" s="631">
        <f>IF(第三週!$BJ$1=0,0,第三週!$BJ$1)</f>
        <v>0</v>
      </c>
      <c r="P34" s="637">
        <f>IFERROR(J34*70+K34*75+L34*25+M34*45+N34*60+O34*150,"")</f>
        <v>103.49999999999999</v>
      </c>
    </row>
    <row r="35" spans="1:16" s="129" customFormat="1" ht="30" customHeight="1">
      <c r="A35" s="622"/>
      <c r="B35" s="624"/>
      <c r="C35" s="640"/>
      <c r="D35" s="116" t="str">
        <f>_xlfn.CONCAT(IF(IFERROR(FIND("素-",第三週!$H$34),0)&gt;0,"",第三週!$H$34),IF(OR(第三週!$H$35=0,IFERROR(FIND("素-",第三週!$H$35),0)&gt;0),"",","),IF(IFERROR(FIND("素-",第三週!$H$35),0)&gt;0,"",第三週!$H$35),IF(OR(第三週!$H$36=0,IFERROR(FIND("素-",第三週!$H$36),0)&gt;0),"",","),IF(IFERROR(FIND("素-",第三週!$H$36),0)&gt;0,"",第三週!$H$36),IF(OR(第三週!$H$37=0,IFERROR(FIND("素-",第三週!$H$37),0)&gt;0),"",","),IF(IFERROR(FIND("素-",第三週!$H$37),0)&gt;0,"",第三週!$H$37),IF(OR(第三週!$H$38=0,IFERROR(FIND("素-",第三週!$H$38),0)&gt;0),"",","),IF(IFERROR(FIND("素-",第三週!$H$38),0)&gt;0,"",第三週!$H$38),IF(OR(第三週!$H$39=0,IFERROR(FIND("素-",第三週!$H$39),0)&gt;0),"",","),IF(IFERROR(FIND("素-",第三週!$H$39),0)&gt;0,"",第三週!$H$39),IF(OR(第三週!$H$40=0,IFERROR(FIND("素-",第三週!$H$40),0)&gt;0),"",","),IF(IFERROR(FIND("素-",第三週!$H$40),0)&gt;0,"",第三週!$H$40),IF(OR(第三週!$H$41=0,IFERROR(FIND("素-",第三週!$H$41),0)&gt;0),"",","),IF(IFERROR(FIND("素-",第三週!$H$41),0)&gt;0,"",第三週!$H$41),IF(OR(第三週!$H$42=0,IFERROR(FIND("素-",第三週!$H$42),0)&gt;0),"",","),IF(IFERROR(FIND("素-",第三週!$H$42),0)&gt;0,"",第三週!$H$42))</f>
        <v>豬前腿肉,洋蔥,綜合甜椒,鳳梨罐頭,番茄醬</v>
      </c>
      <c r="E35" s="116" t="str">
        <f>_xlfn.CONCAT(IF(IFERROR(FIND("素-",第三週!$H$94),0)&gt;0,"",第三週!$H$94),IF(OR(第三週!$H$95=0,IFERROR(FIND("素-",第三週!$H$95),0)&gt;0),"",","),IF(IFERROR(FIND("素-",第三週!$H$95),0)&gt;0,"",第三週!$H$95),IF(OR(第三週!$H$96=0,IFERROR(FIND("素-",第三週!$H$96),0)&gt;0),"",","),IF(IFERROR(FIND("素-",第三週!$H$96),0)&gt;0,"",第三週!$H$96),IF(OR(第三週!$H$97=0,IFERROR(FIND("素-",第三週!$H$97),0)&gt;0),"",","),IF(IFERROR(FIND("素-",第三週!$H$97),0)&gt;0,"",第三週!$H$97),IF(OR(第三週!$H$98=0,IFERROR(FIND("素-",第三週!$H$98),0)&gt;0),"",","),IF(IFERROR(FIND("素-",第三週!$H$98),0)&gt;0,"",第三週!$H$98),IF(OR(第三週!$H$99=0,IFERROR(FIND("素-",第三週!$H$99),0)&gt;0),"",","),IF(IFERROR(FIND("素-",第三週!$H$99),0)&gt;0,"",第三週!$H$99),IF(OR(第三週!$H$100=0,IFERROR(FIND("素-",第三週!$H$100),0)&gt;0),"",","),IF(IFERROR(FIND("素-",第三週!$H$100),0)&gt;0,"",第三週!$H$100))</f>
        <v>高麗菜,紅蘿蔔,黑木耳,大蒜</v>
      </c>
      <c r="F35" s="628"/>
      <c r="G35" s="116" t="str">
        <f>_xlfn.CONCAT(IF(IFERROR(FIND("素-",第三週!$H$199),0)&gt;0,"",第三週!$H$199),IF(OR(第三週!$H$200=0,IFERROR(FIND("素-",第三週!$H$200),0)&gt;0),"",","),IF(IFERROR(FIND("素-",第三週!$H$200),0)&gt;0,"",第三週!$H$200),IF(OR(第三週!$H$201=0,IFERROR(FIND("素-",第三週!$H$201),0)&gt;0),"",","),IF(IFERROR(FIND("素-",第三週!$H$201),0)&gt;0,"",第三週!$H$201),IF(OR(第三週!$H$202=0,IFERROR(FIND("素-",第三週!$H$202),0)&gt;0),"",","),IF(IFERROR(FIND("素-",第三週!$H$202),0)&gt;0,"",第三週!$H$202),IF(OR(第三週!$H$203=0,IFERROR(FIND("素-",第三週!$H$203),0)&gt;0),"",","),IF(IFERROR(FIND("素-",第三週!$H$203),0)&gt;0,"",第三週!$H$203),IF(OR(第三週!$H$204=0,IFERROR(FIND("素-",第三週!$H$204),0)&gt;0),"",","),IF(IFERROR(FIND("素-",第三週!$H$204),0)&gt;0,"",第三週!$H$204),IF(OR(第三週!$H$205=0,IFERROR(FIND("素-",第三週!$H$205),0)&gt;0),"",","),IF(IFERROR(FIND("素-",第三週!$H$205),0)&gt;0,"",第三週!$H$205),IF(OR(第三週!$H$206=0,IFERROR(FIND("素-",第三週!$H$206),0)&gt;0),"",","),IF(IFERROR(FIND("素-",第三週!$H$206),0)&gt;0,"",第三週!$H$206))</f>
        <v>凍豆腐,藥燉排骨包,紅棗,金針菇,高麗菜</v>
      </c>
      <c r="H35" s="630"/>
      <c r="I35" s="656"/>
      <c r="J35" s="636"/>
      <c r="K35" s="632"/>
      <c r="L35" s="632"/>
      <c r="M35" s="632"/>
      <c r="N35" s="632"/>
      <c r="O35" s="632"/>
      <c r="P35" s="638"/>
    </row>
    <row r="36" spans="1:16" ht="50.1" customHeight="1">
      <c r="A36" s="621">
        <f>IF(第三週!$L$2=0,"",第三週!$L$2)</f>
        <v>45713</v>
      </c>
      <c r="B36" s="623" t="s">
        <v>13</v>
      </c>
      <c r="C36" s="639" t="str">
        <f>IF(第三週!$L$4=0,"",第三週!$L$4)</f>
        <v>十穀飯</v>
      </c>
      <c r="D36" s="126" t="str">
        <f>IF(第三週!$L$34=0,"",第三週!$L$34)</f>
        <v>打拋肉</v>
      </c>
      <c r="E36" s="126" t="str">
        <f>IF(第三週!$L$94=0,"",第三週!$L$94)</f>
        <v>白菜粉絲煲</v>
      </c>
      <c r="F36" s="627" t="str">
        <f>IF(第三週!$L$184=0,"",第三週!$L$184)</f>
        <v>炒時蔬</v>
      </c>
      <c r="G36" s="126" t="str">
        <f>IF(第三週!$L$199=0,"",第三週!$L$199)</f>
        <v>紅豆紫米湯</v>
      </c>
      <c r="H36" s="629" t="str">
        <f>IF(第三週!$L$214=0,"",第三週!$L$214)&amp;+IF(第三週!$L$235=0,"","+")&amp;+IF(第三週!$L$235=0,"",第三週!$L$235)</f>
        <v>水果</v>
      </c>
      <c r="I36" s="659" t="str">
        <f>IF(第三週!$L$230=0,"",第三週!$L$230)</f>
        <v/>
      </c>
      <c r="J36" s="635">
        <f>IF(第三週!$BK$1=0,0,第三週!$BK$1)</f>
        <v>0</v>
      </c>
      <c r="K36" s="631">
        <f>IF(第三週!$BL$1=0,0,第三週!$BL$1)</f>
        <v>0</v>
      </c>
      <c r="L36" s="631">
        <f>IF(第三週!$BM$1=0,0,第三週!$BM$1)</f>
        <v>0</v>
      </c>
      <c r="M36" s="631">
        <f>IFERROR(IF(L36="","",2.3+IF(第三週!$BN$1=0,0,第三週!$BN$1)),"")</f>
        <v>2.2999999999999998</v>
      </c>
      <c r="N36" s="631">
        <f>IF(第三週!$BO$1=0,0,第三週!$BO$1)</f>
        <v>0</v>
      </c>
      <c r="O36" s="631">
        <f>IF(第三週!$BP$1=0,0,第三週!$BP$1)</f>
        <v>0</v>
      </c>
      <c r="P36" s="637">
        <f>IFERROR(J36*70+K36*75+L36*25+M36*45+N36*60+O36*150,"")</f>
        <v>103.49999999999999</v>
      </c>
    </row>
    <row r="37" spans="1:16" s="129" customFormat="1" ht="30" customHeight="1">
      <c r="A37" s="622"/>
      <c r="B37" s="624"/>
      <c r="C37" s="640"/>
      <c r="D37" s="116" t="str">
        <f>_xlfn.CONCAT(IF(IFERROR(FIND("素-",第三週!$M$34),0)&gt;0,"",第三週!$M$34),IF(OR(第三週!$M$35=0,IFERROR(FIND("素-",第三週!$M$35),0)&gt;0),"",","),IF(IFERROR(FIND("素-",第三週!$M$35),0)&gt;0,"",第三週!$M$35),IF(OR(第三週!$M$36=0,IFERROR(FIND("素-",第三週!$M$36),0)&gt;0),"",","),IF(IFERROR(FIND("素-",第三週!$M$36),0)&gt;0,"",第三週!$M$36),IF(OR(第三週!$M$37=0,IFERROR(FIND("素-",第三週!$M$37),0)&gt;0),"",","),IF(IFERROR(FIND("素-",第三週!$M$37),0)&gt;0,"",第三週!$M$37),IF(OR(第三週!$M$38=0,IFERROR(FIND("素-",第三週!$M$38),0)&gt;0),"",","),IF(IFERROR(FIND("素-",第三週!$M$38),0)&gt;0,"",第三週!$M$38),IF(OR(第三週!$M$39=0,IFERROR(FIND("素-",第三週!$M$39),0)&gt;0),"",","),IF(IFERROR(FIND("素-",第三週!$M$39),0)&gt;0,"",第三週!$M$39),IF(OR(第三週!$M$40=0,IFERROR(FIND("素-",第三週!$M$40),0)&gt;0),"",","),IF(IFERROR(FIND("素-",第三週!$M$40),0)&gt;0,"",第三週!$M$40),IF(OR(第三週!$M$41=0,IFERROR(FIND("素-",第三週!$M$41),0)&gt;0),"",","),IF(IFERROR(FIND("素-",第三週!$M$41),0)&gt;0,"",第三週!$M$41),IF(OR(第三週!$M$42=0,IFERROR(FIND("素-",第三週!$M$42),0)&gt;0),"",","),IF(IFERROR(FIND("素-",第三週!$M$42),0)&gt;0,"",第三週!$M$42))</f>
        <v>豬絞肉,白洋葱,番茄,九層塔</v>
      </c>
      <c r="E37" s="116" t="str">
        <f>_xlfn.CONCAT(IF(IFERROR(FIND("素-",第三週!$M$94),0)&gt;0,"",第三週!$M$94),IF(OR(第三週!$M$95=0,IFERROR(FIND("素-",第三週!$M$95),0)&gt;0),"",","),IF(IFERROR(FIND("素-",第三週!$M$95),0)&gt;0,"",第三週!$M$95),IF(OR(第三週!$M$96=0,IFERROR(FIND("素-",第三週!$M$96),0)&gt;0),"",","),IF(IFERROR(FIND("素-",第三週!$M$96),0)&gt;0,"",第三週!$M$96),IF(OR(第三週!$M$97=0,IFERROR(FIND("素-",第三週!$M$97),0)&gt;0),"",","),IF(IFERROR(FIND("素-",第三週!$M$97),0)&gt;0,"",第三週!$M$97),IF(OR(第三週!$M$98=0,IFERROR(FIND("素-",第三週!$M$98),0)&gt;0),"",","),IF(IFERROR(FIND("素-",第三週!$M$98),0)&gt;0,"",第三週!$M$98),IF(OR(第三週!$M$99=0,IFERROR(FIND("素-",第三週!$M$99),0)&gt;0),"",","),IF(IFERROR(FIND("素-",第三週!$M$99),0)&gt;0,"",第三週!$M$99),IF(OR(第三週!$M$100=0,IFERROR(FIND("素-",第三週!$M$100),0)&gt;0),"",","),IF(IFERROR(FIND("素-",第三週!$M$100),0)&gt;0,"",第三週!$M$100))</f>
        <v>冬粉,黑木耳,胡蘿蔔,大白菜,鮮香菇</v>
      </c>
      <c r="F37" s="628"/>
      <c r="G37" s="116" t="str">
        <f>_xlfn.CONCAT(IF(IFERROR(FIND("素-",第三週!$M$199),0)&gt;0,"",第三週!$M$199),IF(OR(第三週!$M$200=0,IFERROR(FIND("素-",第三週!$M$200),0)&gt;0),"",","),IF(IFERROR(FIND("素-",第三週!$M$200),0)&gt;0,"",第三週!$M$200),IF(OR(第三週!$M$201=0,IFERROR(FIND("素-",第三週!$M$201),0)&gt;0),"",","),IF(IFERROR(FIND("素-",第三週!$M$201),0)&gt;0,"",第三週!$M$201),IF(OR(第三週!$M$202=0,IFERROR(FIND("素-",第三週!$M$202),0)&gt;0),"",","),IF(IFERROR(FIND("素-",第三週!$M$202),0)&gt;0,"",第三週!$M$202),IF(OR(第三週!$M$203=0,IFERROR(FIND("素-",第三週!$M$203),0)&gt;0),"",","),IF(IFERROR(FIND("素-",第三週!$M$203),0)&gt;0,"",第三週!$M$203),IF(OR(第三週!$M$204=0,IFERROR(FIND("素-",第三週!$M$204),0)&gt;0),"",","),IF(IFERROR(FIND("素-",第三週!$M$204),0)&gt;0,"",第三週!$M$204),IF(OR(第三週!$M$205=0,IFERROR(FIND("素-",第三週!$M$205),0)&gt;0),"",","),IF(IFERROR(FIND("素-",第三週!$M$205),0)&gt;0,"",第三週!$M$205),IF(OR(第三週!$M$206=0,IFERROR(FIND("素-",第三週!$M$206),0)&gt;0),"",","),IF(IFERROR(FIND("素-",第三週!$M$206),0)&gt;0,"",第三週!$M$206))</f>
        <v>紅豆,紫米,二砂糖</v>
      </c>
      <c r="H37" s="630"/>
      <c r="I37" s="656"/>
      <c r="J37" s="636"/>
      <c r="K37" s="632"/>
      <c r="L37" s="632"/>
      <c r="M37" s="632"/>
      <c r="N37" s="632"/>
      <c r="O37" s="632"/>
      <c r="P37" s="638"/>
    </row>
    <row r="38" spans="1:16" ht="50.1" customHeight="1">
      <c r="A38" s="621">
        <f>IF(第三週!$Q$2=0,"",第三週!$Q$2)</f>
        <v>45714</v>
      </c>
      <c r="B38" s="623" t="s">
        <v>14</v>
      </c>
      <c r="C38" s="639" t="str">
        <f>IF(第三週!$Q$4=0,"",第三週!$Q$4)</f>
        <v>黃油麵</v>
      </c>
      <c r="D38" s="126" t="str">
        <f>IF(第三週!$Q$34=0,"",第三週!$Q$34)</f>
        <v>日式炒麵</v>
      </c>
      <c r="E38" s="126" t="str">
        <f>IF(第三週!$Q$94=0,"",第三週!$Q$94)</f>
        <v>蠔油雞腿排</v>
      </c>
      <c r="F38" s="627" t="str">
        <f>IF(第三週!$Q$184=0,"",第三週!$Q$184)</f>
        <v>炒時蔬</v>
      </c>
      <c r="G38" s="126" t="str">
        <f>IF(第三週!$Q$199=0,"",第三週!$Q$199)</f>
        <v>酸辣湯</v>
      </c>
      <c r="H38" s="629" t="str">
        <f>IF(第三週!$Q$214=0,"",第三週!$Q$214)&amp;+IF(第三週!$Q$235=0,"","+")&amp;+IF(第三週!$Q$235=0,"",第三週!$Q$235)</f>
        <v>水果</v>
      </c>
      <c r="I38" s="659" t="str">
        <f>IF(第三週!$Q$230=0,"",第三週!$Q$230)</f>
        <v/>
      </c>
      <c r="J38" s="635">
        <f>IF(第三週!$BQ$1=0,0,第三週!$BQ$1)</f>
        <v>0</v>
      </c>
      <c r="K38" s="631">
        <f>IF(第三週!$BR$1=0,0,第三週!$BR$1)</f>
        <v>0</v>
      </c>
      <c r="L38" s="631">
        <f>IF(第三週!$BS$1=0,0,第三週!$BS$1)</f>
        <v>0</v>
      </c>
      <c r="M38" s="631">
        <f>IFERROR(IF(L38="","",2.3+IF(第三週!$BT$1=0,0,第三週!$BT$1)),"")</f>
        <v>2.2999999999999998</v>
      </c>
      <c r="N38" s="631">
        <f>IF(第三週!$BU$1=0,0,第三週!$BU$1)</f>
        <v>0</v>
      </c>
      <c r="O38" s="631">
        <f>IF(第三週!$BV$1=0,0,第三週!$BV$1)</f>
        <v>0</v>
      </c>
      <c r="P38" s="637">
        <f>IFERROR(J38*70+K38*75+L38*25+M38*45+N38*60+O38*150,"")</f>
        <v>103.49999999999999</v>
      </c>
    </row>
    <row r="39" spans="1:16" s="129" customFormat="1" ht="30" customHeight="1">
      <c r="A39" s="622"/>
      <c r="B39" s="624"/>
      <c r="C39" s="640"/>
      <c r="D39" s="116" t="str">
        <f>_xlfn.CONCAT(IF(IFERROR(FIND("素-",第三週!$R$34),0)&gt;0,"",第三週!$R$34),IF(OR(第三週!$R$35=0,IFERROR(FIND("素-",第三週!$R$35),0)&gt;0),"",","),IF(IFERROR(FIND("素-",第三週!$R$35),0)&gt;0,"",第三週!$R$35),IF(OR(第三週!$R$36=0,IFERROR(FIND("素-",第三週!$R$36),0)&gt;0),"",","),IF(IFERROR(FIND("素-",第三週!$R$36),0)&gt;0,"",第三週!$R$36),IF(OR(第三週!$R$37=0,IFERROR(FIND("素-",第三週!$R$37),0)&gt;0),"",","),IF(IFERROR(FIND("素-",第三週!$R$37),0)&gt;0,"",第三週!$R$37),IF(OR(第三週!$R$38=0,IFERROR(FIND("素-",第三週!$R$38),0)&gt;0),"",","),IF(IFERROR(FIND("素-",第三週!$R$38),0)&gt;0,"",第三週!$R$38),IF(OR(第三週!$R$39=0,IFERROR(FIND("素-",第三週!$R$39),0)&gt;0),"",","),IF(IFERROR(FIND("素-",第三週!$R$39),0)&gt;0,"",第三週!$R$39),IF(OR(第三週!$R$40=0,IFERROR(FIND("素-",第三週!$R$40),0)&gt;0),"",","),IF(IFERROR(FIND("素-",第三週!$R$40),0)&gt;0,"",第三週!$R$40),IF(OR(第三週!$R$41=0,IFERROR(FIND("素-",第三週!$R$41),0)&gt;0),"",","),IF(IFERROR(FIND("素-",第三週!$R$41),0)&gt;0,"",第三週!$R$41),IF(OR(第三週!$R$42=0,IFERROR(FIND("素-",第三週!$R$42),0)&gt;0),"",","),IF(IFERROR(FIND("素-",第三週!$R$42),0)&gt;0,"",第三週!$R$42))</f>
        <v>白洋葱,豬前腿肉,高麗菜,胡蘿蔔,海苔粉,乾香菇</v>
      </c>
      <c r="E39" s="116" t="str">
        <f>_xlfn.CONCAT(IF(IFERROR(FIND("素-",第三週!$R$94),0)&gt;0,"",第三週!$R$94),IF(OR(第三週!$R$95=0,IFERROR(FIND("素-",第三週!$R$95),0)&gt;0),"",","),IF(IFERROR(FIND("素-",第三週!$R$95),0)&gt;0,"",第三週!$R$95),IF(OR(第三週!$R$96=0,IFERROR(FIND("素-",第三週!$R$96),0)&gt;0),"",","),IF(IFERROR(FIND("素-",第三週!$R$96),0)&gt;0,"",第三週!$R$96),IF(OR(第三週!$R$97=0,IFERROR(FIND("素-",第三週!$R$97),0)&gt;0),"",","),IF(IFERROR(FIND("素-",第三週!$R$97),0)&gt;0,"",第三週!$R$97),IF(OR(第三週!$R$98=0,IFERROR(FIND("素-",第三週!$R$98),0)&gt;0),"",","),IF(IFERROR(FIND("素-",第三週!$R$98),0)&gt;0,"",第三週!$R$98),IF(OR(第三週!$R$99=0,IFERROR(FIND("素-",第三週!$R$99),0)&gt;0),"",","),IF(IFERROR(FIND("素-",第三週!$R$99),0)&gt;0,"",第三週!$R$99),IF(OR(第三週!$R$100=0,IFERROR(FIND("素-",第三週!$R$100),0)&gt;0),"",","),IF(IFERROR(FIND("素-",第三週!$R$100),0)&gt;0,"",第三週!$R$100))</f>
        <v>雞腿排,大蒜</v>
      </c>
      <c r="F39" s="628"/>
      <c r="G39" s="116" t="str">
        <f>_xlfn.CONCAT(IF(IFERROR(FIND("素-",第三週!$R$199),0)&gt;0,"",第三週!$R$199),IF(OR(第三週!$R$200=0,IFERROR(FIND("素-",第三週!$R$200),0)&gt;0),"",","),IF(IFERROR(FIND("素-",第三週!$R$200),0)&gt;0,"",第三週!$R$200),IF(OR(第三週!$R$201=0,IFERROR(FIND("素-",第三週!$R$201),0)&gt;0),"",","),IF(IFERROR(FIND("素-",第三週!$R$201),0)&gt;0,"",第三週!$R$201),IF(OR(第三週!$R$202=0,IFERROR(FIND("素-",第三週!$R$202),0)&gt;0),"",","),IF(IFERROR(FIND("素-",第三週!$R$202),0)&gt;0,"",第三週!$R$202),IF(OR(第三週!$R$203=0,IFERROR(FIND("素-",第三週!$R$203),0)&gt;0),"",","),IF(IFERROR(FIND("素-",第三週!$R$203),0)&gt;0,"",第三週!$R$203),IF(OR(第三週!$R$204=0,IFERROR(FIND("素-",第三週!$R$204),0)&gt;0),"",","),IF(IFERROR(FIND("素-",第三週!$R$204),0)&gt;0,"",第三週!$R$204),IF(OR(第三週!$R$205=0,IFERROR(FIND("素-",第三週!$R$205),0)&gt;0),"",","),IF(IFERROR(FIND("素-",第三週!$R$205),0)&gt;0,"",第三週!$R$205),IF(OR(第三週!$R$206=0,IFERROR(FIND("素-",第三週!$R$206),0)&gt;0),"",","),IF(IFERROR(FIND("素-",第三週!$R$206),0)&gt;0,"",第三週!$R$206))</f>
        <v>板豆腐,金針菇,筍籤,黑木耳,胡蘿蔔,雞蛋</v>
      </c>
      <c r="H39" s="630"/>
      <c r="I39" s="656"/>
      <c r="J39" s="636"/>
      <c r="K39" s="632"/>
      <c r="L39" s="632"/>
      <c r="M39" s="632"/>
      <c r="N39" s="632"/>
      <c r="O39" s="632"/>
      <c r="P39" s="638"/>
    </row>
    <row r="40" spans="1:16" ht="50.1" customHeight="1">
      <c r="A40" s="621">
        <f>IF(第三週!$V$2=0,"",第三週!$V$2)</f>
        <v>45715</v>
      </c>
      <c r="B40" s="623" t="s">
        <v>15</v>
      </c>
      <c r="C40" s="639" t="str">
        <f>IF(第三週!$V$4=0,"",第三週!$V$4)</f>
        <v>白米飯</v>
      </c>
      <c r="D40" s="126" t="str">
        <f>IF(第三週!$V$34=0,"",第三週!$V$34)</f>
        <v>三杯鮮魷</v>
      </c>
      <c r="E40" s="126" t="str">
        <f>IF(第三週!$V$94=0,"",第三週!$V$94)</f>
        <v>燴黃瓜</v>
      </c>
      <c r="F40" s="627" t="str">
        <f>IF(第三週!$V$184=0,"",第三週!$V$184)</f>
        <v>炒時蔬</v>
      </c>
      <c r="G40" s="126" t="str">
        <f>IF(第三週!$V$199=0,"",第三週!$V$199)</f>
        <v>大頭菜排骨湯</v>
      </c>
      <c r="H40" s="629" t="str">
        <f>IF(第三週!$V$214=0,"",第三週!$V$214)&amp;+IF(第三週!$V$235=0,"","+")&amp;+IF(第三週!$V$235=0,"",第三週!$V$235)</f>
        <v>果汁</v>
      </c>
      <c r="I40" s="659" t="str">
        <f>IF(第三週!$V$230=0,"",第三週!$V$230)</f>
        <v/>
      </c>
      <c r="J40" s="635">
        <f>IF(第三週!$BW$1=0,0,第三週!$BW$1)</f>
        <v>0</v>
      </c>
      <c r="K40" s="631">
        <f>IF(第三週!$BX$1=0,0,第三週!$BX$1)</f>
        <v>0</v>
      </c>
      <c r="L40" s="631">
        <f>IF(第三週!$BY$1=0,0,第三週!$BY$1)</f>
        <v>0</v>
      </c>
      <c r="M40" s="631">
        <f>IFERROR(IF(L40="","",2.3+IF(第三週!$BZ$1=0,0,第三週!$BZ$1)),"")</f>
        <v>2.2999999999999998</v>
      </c>
      <c r="N40" s="631">
        <f>IF(第三週!$CA$1=0,0,第三週!$CA$1)</f>
        <v>0</v>
      </c>
      <c r="O40" s="631">
        <f>IF(第三週!$CB$1=0,0,第三週!$CB$1)</f>
        <v>0</v>
      </c>
      <c r="P40" s="637">
        <f>IFERROR(J40*70+K40*75+L40*25+M40*45+N40*60+O40*150,"")</f>
        <v>103.49999999999999</v>
      </c>
    </row>
    <row r="41" spans="1:16" s="129" customFormat="1" ht="30" customHeight="1">
      <c r="A41" s="622"/>
      <c r="B41" s="624"/>
      <c r="C41" s="640"/>
      <c r="D41" s="116" t="str">
        <f>_xlfn.CONCAT(IF(IFERROR(FIND("素-",第三週!$W$34),0)&gt;0,"",第三週!$W$34),IF(OR(第三週!$W$35=0,IFERROR(FIND("素-",第三週!$W$35),0)&gt;0),"",","),IF(IFERROR(FIND("素-",第三週!$W$35),0)&gt;0,"",第三週!$W$35),IF(OR(第三週!$W$36=0,IFERROR(FIND("素-",第三週!$W$36),0)&gt;0),"",","),IF(IFERROR(FIND("素-",第三週!$W$36),0)&gt;0,"",第三週!$W$36),IF(OR(第三週!$W$37=0,IFERROR(FIND("素-",第三週!$W$37),0)&gt;0),"",","),IF(IFERROR(FIND("素-",第三週!$W$37),0)&gt;0,"",第三週!$W$37),IF(OR(第三週!$W$38=0,IFERROR(FIND("素-",第三週!$W$38),0)&gt;0),"",","),IF(IFERROR(FIND("素-",第三週!$W$38),0)&gt;0,"",第三週!$W$38),IF(OR(第三週!$W$39=0,IFERROR(FIND("素-",第三週!$W$39),0)&gt;0),"",","),IF(IFERROR(FIND("素-",第三週!$W$39),0)&gt;0,"",第三週!$W$39),IF(OR(第三週!$W$40=0,IFERROR(FIND("素-",第三週!$W$40),0)&gt;0),"",","),IF(IFERROR(FIND("素-",第三週!$W$40),0)&gt;0,"",第三週!$W$40),IF(OR(第三週!$W$41=0,IFERROR(FIND("素-",第三週!$W$41),0)&gt;0),"",","),IF(IFERROR(FIND("素-",第三週!$W$41),0)&gt;0,"",第三週!$W$41),IF(OR(第三週!$W$42=0,IFERROR(FIND("素-",第三週!$W$42),0)&gt;0),"",","),IF(IFERROR(FIND("素-",第三週!$W$42),0)&gt;0,"",第三週!$W$42))</f>
        <v>魷魚條,豆干,豬前腿肉,芹菜,九層塔,胡麻油,薑</v>
      </c>
      <c r="E41" s="116" t="str">
        <f>_xlfn.CONCAT(IF(IFERROR(FIND("素-",第三週!$W$94),0)&gt;0,"",第三週!$W$94),IF(OR(第三週!$W$95=0,IFERROR(FIND("素-",第三週!$W$95),0)&gt;0),"",","),IF(IFERROR(FIND("素-",第三週!$W$95),0)&gt;0,"",第三週!$W$95),IF(OR(第三週!$W$96=0,IFERROR(FIND("素-",第三週!$W$96),0)&gt;0),"",","),IF(IFERROR(FIND("素-",第三週!$W$96),0)&gt;0,"",第三週!$W$96),IF(OR(第三週!$W$97=0,IFERROR(FIND("素-",第三週!$W$97),0)&gt;0),"",","),IF(IFERROR(FIND("素-",第三週!$W$97),0)&gt;0,"",第三週!$W$97),IF(OR(第三週!$W$98=0,IFERROR(FIND("素-",第三週!$W$98),0)&gt;0),"",","),IF(IFERROR(FIND("素-",第三週!$W$98),0)&gt;0,"",第三週!$W$98),IF(OR(第三週!$W$99=0,IFERROR(FIND("素-",第三週!$W$99),0)&gt;0),"",","),IF(IFERROR(FIND("素-",第三週!$W$99),0)&gt;0,"",第三週!$W$99),IF(OR(第三週!$W$100=0,IFERROR(FIND("素-",第三週!$W$100),0)&gt;0),"",","),IF(IFERROR(FIND("素-",第三週!$W$100),0)&gt;0,"",第三週!$W$100))</f>
        <v>大黃瓜,黑木耳,冷凍玉米粒,胡蘿蔔,雞蛋</v>
      </c>
      <c r="F41" s="628"/>
      <c r="G41" s="116" t="str">
        <f>_xlfn.CONCAT(IF(IFERROR(FIND("素-",第三週!$W$199),0)&gt;0,"",第三週!$W$199),IF(OR(第三週!$W$200=0,IFERROR(FIND("素-",第三週!$W$200),0)&gt;0),"",","),IF(IFERROR(FIND("素-",第三週!$W$200),0)&gt;0,"",第三週!$W$200),IF(OR(第三週!$W$201=0,IFERROR(FIND("素-",第三週!$W$201),0)&gt;0),"",","),IF(IFERROR(FIND("素-",第三週!$W$201),0)&gt;0,"",第三週!$W$201),IF(OR(第三週!$W$202=0,IFERROR(FIND("素-",第三週!$W$202),0)&gt;0),"",","),IF(IFERROR(FIND("素-",第三週!$W$202),0)&gt;0,"",第三週!$W$202),IF(OR(第三週!$W$203=0,IFERROR(FIND("素-",第三週!$W$203),0)&gt;0),"",","),IF(IFERROR(FIND("素-",第三週!$W$203),0)&gt;0,"",第三週!$W$203),IF(OR(第三週!$W$204=0,IFERROR(FIND("素-",第三週!$W$204),0)&gt;0),"",","),IF(IFERROR(FIND("素-",第三週!$W$204),0)&gt;0,"",第三週!$W$204),IF(OR(第三週!$W$205=0,IFERROR(FIND("素-",第三週!$W$205),0)&gt;0),"",","),IF(IFERROR(FIND("素-",第三週!$W$205),0)&gt;0,"",第三週!$W$205),IF(OR(第三週!$W$206=0,IFERROR(FIND("素-",第三週!$W$206),0)&gt;0),"",","),IF(IFERROR(FIND("素-",第三週!$W$206),0)&gt;0,"",第三週!$W$206))</f>
        <v>生香菇,薑,大頭菜,豬小排,枸杞</v>
      </c>
      <c r="H41" s="630"/>
      <c r="I41" s="656"/>
      <c r="J41" s="636"/>
      <c r="K41" s="632"/>
      <c r="L41" s="632"/>
      <c r="M41" s="632"/>
      <c r="N41" s="632"/>
      <c r="O41" s="632"/>
      <c r="P41" s="638"/>
    </row>
    <row r="42" spans="1:16" ht="50.1" customHeight="1">
      <c r="A42" s="621">
        <f>IF(第三週!$AA$2=0,"",第三週!$AA$2)</f>
        <v>45716</v>
      </c>
      <c r="B42" s="623" t="s">
        <v>26</v>
      </c>
      <c r="C42" s="639" t="str">
        <f>IF(第三週!$AA$4=0,"",第三週!$AA$4)</f>
        <v/>
      </c>
      <c r="D42" s="126" t="str">
        <f>IF(第三週!$AA$34=0,"",第三週!$AA$34)</f>
        <v>二二八休假</v>
      </c>
      <c r="E42" s="126" t="str">
        <f>IF(第三週!$AA$94=0,"",第三週!$AA$94)</f>
        <v/>
      </c>
      <c r="F42" s="627" t="str">
        <f>IF(第三週!$AA$184=0,"",第三週!$AA$184)</f>
        <v/>
      </c>
      <c r="G42" s="126" t="str">
        <f>IF(第三週!$AA$199=0,"",第三週!$AA$199)</f>
        <v/>
      </c>
      <c r="H42" s="639" t="str">
        <f>IF(第三週!$AA$214=0,"",第三週!$AA$214)&amp;+IF(第三週!$AA$235=0,"","+")&amp;+IF(第三週!$AA$235=0,"",第三週!$AA$235)</f>
        <v/>
      </c>
      <c r="I42" s="659" t="str">
        <f>IF(第三週!$AA$230=0,"",第三週!$AA$230)</f>
        <v/>
      </c>
      <c r="J42" s="635">
        <f>IF(第三週!$CC$1=0,0,第三週!$CC$1)</f>
        <v>0</v>
      </c>
      <c r="K42" s="631">
        <f>IF(第三週!$CD$1=0,0,第三週!$CD$1)</f>
        <v>0</v>
      </c>
      <c r="L42" s="631">
        <f>IF(第三週!$CE$1=0,0,第三週!$CE$1)</f>
        <v>0</v>
      </c>
      <c r="M42" s="631">
        <f>IFERROR(IF(L42="","",2.3+IF(第三週!$CF$1=0,0,第三週!$CF$1)),"")</f>
        <v>2.2999999999999998</v>
      </c>
      <c r="N42" s="631">
        <f>IF(第三週!$CG$1=0,0,第三週!$CG$1)</f>
        <v>0</v>
      </c>
      <c r="O42" s="631">
        <f>IF(第三週!$CH$1=0,0,第三週!$CH$1)</f>
        <v>0</v>
      </c>
      <c r="P42" s="637">
        <f>IFERROR(J42*70+K42*75+L42*25+M42*45+N42*60+O42*150,"")</f>
        <v>103.49999999999999</v>
      </c>
    </row>
    <row r="43" spans="1:16" s="129" customFormat="1" ht="30" customHeight="1">
      <c r="A43" s="622"/>
      <c r="B43" s="624"/>
      <c r="C43" s="640"/>
      <c r="D43" s="116" t="str">
        <f>_xlfn.CONCAT(IF(IFERROR(FIND("素-",第三週!$AB$34),0)&gt;0,"",第三週!$AB$34),IF(OR(第三週!$AB$35=0,IFERROR(FIND("素-",第三週!$AB$35),0)&gt;0),"",","),IF(IFERROR(FIND("素-",第三週!$AB$35),0)&gt;0,"",第三週!$AB$35),IF(OR(第三週!$AB$36=0,IFERROR(FIND("素-",第三週!$AB$36),0)&gt;0),"",","),IF(IFERROR(FIND("素-",第三週!$AB$36),0)&gt;0,"",第三週!$AB$36),IF(OR(第三週!$AB$37=0,IFERROR(FIND("素-",第三週!$AB$37),0)&gt;0),"",","),IF(IFERROR(FIND("素-",第三週!$AB$37),0)&gt;0,"",第三週!$AB$37),IF(OR(第三週!$AB$38=0,IFERROR(FIND("素-",第三週!$AB$38),0)&gt;0),"",","),IF(IFERROR(FIND("素-",第三週!$AB$38),0)&gt;0,"",第三週!$AB$38),IF(OR(第三週!$AB$39=0,IFERROR(FIND("素-",第三週!$AB$39),0)&gt;0),"",","),IF(IFERROR(FIND("素-",第三週!$AB$39),0)&gt;0,"",第三週!$AB$39),IF(OR(第三週!$AB$40=0,IFERROR(FIND("素-",第三週!$AB$40),0)&gt;0),"",","),IF(IFERROR(FIND("素-",第三週!$AB$40),0)&gt;0,"",第三週!$AB$40),IF(OR(第三週!$AB$41=0,IFERROR(FIND("素-",第三週!$AB$41),0)&gt;0),"",","),IF(IFERROR(FIND("素-",第三週!$AB$41),0)&gt;0,"",第三週!$AB$41),IF(OR(第三週!$AB$42=0,IFERROR(FIND("素-",第三週!$AB$42),0)&gt;0),"",","),IF(IFERROR(FIND("素-",第三週!$AB$42),0)&gt;0,"",第三週!$AB$42))</f>
        <v/>
      </c>
      <c r="E43" s="116" t="str">
        <f>_xlfn.CONCAT(IF(IFERROR(FIND("素-",第三週!$AB$94),0)&gt;0,"",第三週!$AB$94),IF(OR(第三週!$AB$95=0,IFERROR(FIND("素-",第三週!$AB$95),0)&gt;0),"",","),IF(IFERROR(FIND("素-",第三週!$AB$95),0)&gt;0,"",第三週!$AB$95),IF(OR(第三週!$AB$96=0,IFERROR(FIND("素-",第三週!$AB$96),0)&gt;0),"",","),IF(IFERROR(FIND("素-",第三週!$AB$96),0)&gt;0,"",第三週!$AB$96),IF(OR(第三週!$AB$97=0,IFERROR(FIND("素-",第三週!$AB$97),0)&gt;0),"",","),IF(IFERROR(FIND("素-",第三週!$AB$97),0)&gt;0,"",第三週!$AB$97),IF(OR(第三週!$AB$98=0,IFERROR(FIND("素-",第三週!$AB$98),0)&gt;0),"",","),IF(IFERROR(FIND("素-",第三週!$AB$98),0)&gt;0,"",第三週!$AB$98),IF(OR(第三週!$AB$99=0,IFERROR(FIND("素-",第三週!$AB$99),0)&gt;0),"",","),IF(IFERROR(FIND("素-",第三週!$AB$99),0)&gt;0,"",第三週!$AB$99),IF(OR(第三週!$AB$100=0,IFERROR(FIND("素-",第三週!$AB$100),0)&gt;0),"",","),IF(IFERROR(FIND("素-",第三週!$AB$100),0)&gt;0,"",第三週!$AB$100))</f>
        <v/>
      </c>
      <c r="F43" s="628"/>
      <c r="G43" s="116" t="str">
        <f>_xlfn.CONCAT(IF(IFERROR(FIND("素-",第三週!$AB$199),0)&gt;0,"",第三週!$AB$199),IF(OR(第三週!$AB$200=0,IFERROR(FIND("素-",第三週!$AB$200),0)&gt;0),"",","),IF(IFERROR(FIND("素-",第三週!$AB$200),0)&gt;0,"",第三週!$AB$200),IF(OR(第三週!$AB$201=0,IFERROR(FIND("素-",第三週!$AB$201),0)&gt;0),"",","),IF(IFERROR(FIND("素-",第三週!$AB$201),0)&gt;0,"",第三週!$AB$201),IF(OR(第三週!$AB$202=0,IFERROR(FIND("素-",第三週!$AB$202),0)&gt;0),"",","),IF(IFERROR(FIND("素-",第三週!$AB$202),0)&gt;0,"",第三週!$AB$202),IF(OR(第三週!$AB$203=0,IFERROR(FIND("素-",第三週!$AB$203),0)&gt;0),"",","),IF(IFERROR(FIND("素-",第三週!$AB$203),0)&gt;0,"",第三週!$AB$203),IF(OR(第三週!$AB$204=0,IFERROR(FIND("素-",第三週!$AB$204),0)&gt;0),"",","),IF(IFERROR(FIND("素-",第三週!$AB$204),0)&gt;0,"",第三週!$AB$204),IF(OR(第三週!$AB$205=0,IFERROR(FIND("素-",第三週!$AB$205),0)&gt;0),"",","),IF(IFERROR(FIND("素-",第三週!$AB$205),0)&gt;0,"",第三週!$AB$205),IF(OR(第三週!$AB$206=0,IFERROR(FIND("素-",第三週!$AB$206),0)&gt;0),"",","),IF(IFERROR(FIND("素-",第三週!$AB$206),0)&gt;0,"",第三週!$AB$206))</f>
        <v/>
      </c>
      <c r="H43" s="640"/>
      <c r="I43" s="656"/>
      <c r="J43" s="636"/>
      <c r="K43" s="632"/>
      <c r="L43" s="632"/>
      <c r="M43" s="632"/>
      <c r="N43" s="632"/>
      <c r="O43" s="632"/>
      <c r="P43" s="638"/>
    </row>
    <row r="44" spans="1:16" ht="50.1" hidden="1" customHeight="1">
      <c r="A44" s="621" t="str">
        <f>IF(第三週!$AF$2=0,"",第三週!$AF$2)</f>
        <v/>
      </c>
      <c r="B44" s="623" t="s">
        <v>27</v>
      </c>
      <c r="C44" s="639" t="str">
        <f>IF(第三週!$AF$4=0,"",第三週!$AF$4)</f>
        <v/>
      </c>
      <c r="D44" s="126" t="str">
        <f>IF(第三週!$AF$34=0,"",第三週!$AF$34)</f>
        <v/>
      </c>
      <c r="E44" s="126" t="str">
        <f>IF(第三週!$AF$94=0,"",第三週!$AF$94)</f>
        <v/>
      </c>
      <c r="F44" s="627" t="str">
        <f>IF(第三週!$AF$184=0,"",第三週!$AF$184)</f>
        <v/>
      </c>
      <c r="G44" s="126" t="str">
        <f>IF(第三週!$AF$199=0,"",第三週!$AF$199)</f>
        <v/>
      </c>
      <c r="H44" s="639" t="str">
        <f>IF(第三週!$AF$214=0,"",第三週!$AF$214)&amp;+IF(第三週!$AF$235=0,"","+")&amp;+IF(第三週!$AF$235=0,"",第三週!$AF$235)</f>
        <v/>
      </c>
      <c r="I44" s="659" t="str">
        <f>IF(第三週!$AF$230=0,"",第三週!$AF$230)</f>
        <v/>
      </c>
      <c r="J44" s="635">
        <f>IF(第三週!$CI$1=0,0,第三週!$CI$1)</f>
        <v>0</v>
      </c>
      <c r="K44" s="631">
        <f>IF(第三週!$CJ$1=0,0,第三週!$CJ$1)</f>
        <v>0</v>
      </c>
      <c r="L44" s="631">
        <f>IF(第三週!$CK$1=0,0,第三週!$CK$1)</f>
        <v>0</v>
      </c>
      <c r="M44" s="631">
        <f>IF(第三週!$CL$1=0,0,第三週!$CL$1)</f>
        <v>0</v>
      </c>
      <c r="N44" s="631">
        <f>IF(第三週!$CM$1=0,0,第三週!$CM$1)</f>
        <v>0</v>
      </c>
      <c r="O44" s="631">
        <f>IF(第三週!$CN$1=0,0,第三週!$CN$1)</f>
        <v>0</v>
      </c>
      <c r="P44" s="637">
        <f>IFERROR(J44*70+K44*75+L44*25+M44*45+N44*60+O44*150,"")</f>
        <v>0</v>
      </c>
    </row>
    <row r="45" spans="1:16" s="117" customFormat="1" ht="25.15" hidden="1" customHeight="1">
      <c r="A45" s="622"/>
      <c r="B45" s="624"/>
      <c r="C45" s="640"/>
      <c r="D45" s="124" t="str">
        <f>_xlfn.CONCAT(IF(IFERROR(FIND("素-",第三週!$AG$34),0)&gt;0,"",第三週!$AG$34),IF(OR(第三週!$AG$35=0,IFERROR(FIND("素-",第三週!$AG$35),0)&gt;0),"",","),IF(IFERROR(FIND("素-",第三週!$AG$35),0)&gt;0,"",第三週!$AG$35),IF(OR(第三週!$AG$36=0,IFERROR(FIND("素-",第三週!$AG$36),0)&gt;0),"",","),IF(IFERROR(FIND("素-",第三週!$AG$36),0)&gt;0,"",第三週!$AG$36),IF(OR(第三週!$AG$37=0,IFERROR(FIND("素-",第三週!$AG$37),0)&gt;0),"",","),IF(IFERROR(FIND("素-",第三週!$AG$37),0)&gt;0,"",第三週!$AG$37),IF(OR(第三週!$AG$38=0,IFERROR(FIND("素-",第三週!$AG$38),0)&gt;0),"",","),IF(IFERROR(FIND("素-",第三週!$AG$38),0)&gt;0,"",第三週!$AG$38),IF(OR(第三週!$AG$39=0,IFERROR(FIND("素-",第三週!$AG$39),0)&gt;0),"",","),IF(IFERROR(FIND("素-",第三週!$AG$39),0)&gt;0,"",第三週!$AG$39),IF(OR(第三週!$AG$40=0,IFERROR(FIND("素-",第三週!$AG$40),0)&gt;0),"",","),IF(IFERROR(FIND("素-",第三週!$AG$40),0)&gt;0,"",第三週!$AG$40),IF(OR(第三週!$AG$41=0,IFERROR(FIND("素-",第三週!$AG$41),0)&gt;0),"",","),IF(IFERROR(FIND("素-",第三週!$AG$41),0)&gt;0,"",第三週!$AG$41),IF(OR(第三週!$AG$42=0,IFERROR(FIND("素-",第三週!$AG$42),0)&gt;0),"",","),IF(IFERROR(FIND("素-",第三週!$AG$42),0)&gt;0,"",第三週!$AG$42))</f>
        <v/>
      </c>
      <c r="E45" s="124" t="str">
        <f>_xlfn.CONCAT(IF(IFERROR(FIND("素-",第三週!$AG$94),0)&gt;0,"",第三週!$AG$94),IF(OR(第三週!$AG$95=0,IFERROR(FIND("素-",第三週!$AG$95),0)&gt;0),"",","),IF(IFERROR(FIND("素-",第三週!$AG$95),0)&gt;0,"",第三週!$AG$95),IF(OR(第三週!$AG$96=0,IFERROR(FIND("素-",第三週!$AG$96),0)&gt;0),"",","),IF(IFERROR(FIND("素-",第三週!$AG$96),0)&gt;0,"",第三週!$AG$96),IF(OR(第三週!$AG$97=0,IFERROR(FIND("素-",第三週!$AG$97),0)&gt;0),"",","),IF(IFERROR(FIND("素-",第三週!$AG$97),0)&gt;0,"",第三週!$AG$97),IF(OR(第三週!$AG$98=0,IFERROR(FIND("素-",第三週!$AG$98),0)&gt;0),"",","),IF(IFERROR(FIND("素-",第三週!$AG$98),0)&gt;0,"",第三週!$AG$98),IF(OR(第三週!$AG$99=0,IFERROR(FIND("素-",第三週!$AG$99),0)&gt;0),"",","),IF(IFERROR(FIND("素-",第三週!$AG$99),0)&gt;0,"",第三週!$AG$99),IF(OR(第三週!$AG$100=0,IFERROR(FIND("素-",第三週!$AG$100),0)&gt;0),"",","),IF(IFERROR(FIND("素-",第三週!$AG$100),0)&gt;0,"",第三週!$AG$100))</f>
        <v/>
      </c>
      <c r="F45" s="628"/>
      <c r="G45" s="124" t="str">
        <f>_xlfn.CONCAT(IF(IFERROR(FIND("素-",第三週!$AG$199),0)&gt;0,"",第三週!$AG$199),IF(OR(第三週!$AG$200=0,IFERROR(FIND("素-",第三週!$AG$200),0)&gt;0),"",","),IF(IFERROR(FIND("素-",第三週!$AG$200),0)&gt;0,"",第三週!$AG$200),IF(OR(第三週!$AG$201=0,IFERROR(FIND("素-",第三週!$AG$201),0)&gt;0),"",","),IF(IFERROR(FIND("素-",第三週!$AG$201),0)&gt;0,"",第三週!$AG$201),IF(OR(第三週!$AG$202=0,IFERROR(FIND("素-",第三週!$AG$202),0)&gt;0),"",","),IF(IFERROR(FIND("素-",第三週!$AG$202),0)&gt;0,"",第三週!$AG$202),IF(OR(第三週!$AG$203=0,IFERROR(FIND("素-",第三週!$AG$203),0)&gt;0),"",","),IF(IFERROR(FIND("素-",第三週!$AG$203),0)&gt;0,"",第三週!$AG$203),IF(OR(第三週!$AG$204=0,IFERROR(FIND("素-",第三週!$AG$204),0)&gt;0),"",","),IF(IFERROR(FIND("素-",第三週!$AG$204),0)&gt;0,"",第三週!$AG$204),IF(OR(第三週!$AG$205=0,IFERROR(FIND("素-",第三週!$AG$205),0)&gt;0),"",","),IF(IFERROR(FIND("素-",第三週!$AG$205),0)&gt;0,"",第三週!$AG$205),IF(OR(第三週!$AG$206=0,IFERROR(FIND("素-",第三週!$AG$206),0)&gt;0),"",","),IF(IFERROR(FIND("素-",第三週!$AG$206),0)&gt;0,"",第三週!$AG$206))</f>
        <v/>
      </c>
      <c r="H45" s="640"/>
      <c r="I45" s="656"/>
      <c r="J45" s="636"/>
      <c r="K45" s="632"/>
      <c r="L45" s="632"/>
      <c r="M45" s="632"/>
      <c r="N45" s="632"/>
      <c r="O45" s="632"/>
      <c r="P45" s="638"/>
    </row>
    <row r="46" spans="1:16" ht="50.1" hidden="1" customHeight="1">
      <c r="A46" s="621"/>
      <c r="B46" s="623" t="s">
        <v>28</v>
      </c>
      <c r="C46" s="639"/>
      <c r="D46" s="126"/>
      <c r="E46" s="126"/>
      <c r="F46" s="627"/>
      <c r="G46" s="185"/>
      <c r="H46" s="639"/>
      <c r="I46" s="659"/>
      <c r="J46" s="657"/>
      <c r="K46" s="625"/>
      <c r="L46" s="625"/>
      <c r="M46" s="625"/>
      <c r="N46" s="625"/>
      <c r="O46" s="625"/>
      <c r="P46" s="637">
        <f>IFERROR(J46*70+K46*75+L46*25+M46*45+N46*60+O46*150,"")</f>
        <v>0</v>
      </c>
    </row>
    <row r="47" spans="1:16" s="117" customFormat="1" ht="25.15" hidden="1" customHeight="1">
      <c r="A47" s="622"/>
      <c r="B47" s="624"/>
      <c r="C47" s="640"/>
      <c r="D47" s="124"/>
      <c r="E47" s="124"/>
      <c r="F47" s="628"/>
      <c r="G47" s="124"/>
      <c r="H47" s="640"/>
      <c r="I47" s="655"/>
      <c r="J47" s="658"/>
      <c r="K47" s="626"/>
      <c r="L47" s="626"/>
      <c r="M47" s="626"/>
      <c r="N47" s="626"/>
      <c r="O47" s="626"/>
      <c r="P47" s="638"/>
    </row>
    <row r="48" spans="1:16" ht="50.1" hidden="1" customHeight="1">
      <c r="A48" s="621">
        <f>IF(第四週!$G$2=0,"",第四週!$G$2)</f>
        <v>45719</v>
      </c>
      <c r="B48" s="623" t="s">
        <v>12</v>
      </c>
      <c r="C48" s="639" t="str">
        <f>IF(第四週!$G$4=0,"",第四週!$G$4)</f>
        <v/>
      </c>
      <c r="D48" s="126" t="str">
        <f>IF(第四週!$G$34=0,"",第四週!$G$34)</f>
        <v/>
      </c>
      <c r="E48" s="126" t="str">
        <f>IF(第四週!$G$94=0,"",第四週!$G$94)</f>
        <v/>
      </c>
      <c r="F48" s="627" t="str">
        <f>IF(第四週!$G$184=0,"",第四週!$G$184)</f>
        <v/>
      </c>
      <c r="G48" s="126" t="str">
        <f>IF(第四週!$G$199=0,"",第四週!$G$199)</f>
        <v/>
      </c>
      <c r="H48" s="639" t="str">
        <f>IF(第四週!$G$214=0,"",第四週!$G$214)&amp;+IF(第四週!$G$235=0,"","+")&amp;+IF(第四週!$G$235=0,"",第四週!$G$235)</f>
        <v/>
      </c>
      <c r="I48" s="659" t="str">
        <f>IF(第四週!$G$230=0,"",第四週!$G$230)</f>
        <v/>
      </c>
      <c r="J48" s="635">
        <f>IF(第四週!$BE$1=0,0,第四週!$BE$1)</f>
        <v>0</v>
      </c>
      <c r="K48" s="631">
        <f>IF(第四週!$BF$1=0,0,第四週!$BF$1)</f>
        <v>0</v>
      </c>
      <c r="L48" s="631">
        <f>IF(第四週!$BG$1=0,0,第四週!$BG$1)</f>
        <v>0</v>
      </c>
      <c r="M48" s="631">
        <f>IFERROR(IF(L48="","",2.3+IF(第四週!$BH$1=0,0,第四週!$BH$1)),"")</f>
        <v>2.2999999999999998</v>
      </c>
      <c r="N48" s="631">
        <f>IF(第四週!$BI$1=0,0,第四週!$BI$1)</f>
        <v>0</v>
      </c>
      <c r="O48" s="631">
        <f>IF(第四週!$BJ$1=0,0,第四週!$BJ$1)</f>
        <v>0</v>
      </c>
      <c r="P48" s="637">
        <f>IFERROR(J48*70+K48*75+L48*25+M48*45+N48*60+O48*150,"")</f>
        <v>103.49999999999999</v>
      </c>
    </row>
    <row r="49" spans="1:16" s="129" customFormat="1" ht="30" hidden="1" customHeight="1">
      <c r="A49" s="622"/>
      <c r="B49" s="624"/>
      <c r="C49" s="640"/>
      <c r="D49" s="116" t="str">
        <f>_xlfn.CONCAT(IF(IFERROR(FIND("素-",第四週!$H$34),0)&gt;0,"",第四週!$H$34),IF(OR(第四週!$H$35=0,IFERROR(FIND("素-",第四週!$H$35),0)&gt;0),"",","),IF(IFERROR(FIND("素-",第四週!$H$35),0)&gt;0,"",第四週!$H$35),IF(OR(第四週!$H$36=0,IFERROR(FIND("素-",第四週!$H$36),0)&gt;0),"",","),IF(IFERROR(FIND("素-",第四週!$H$36),0)&gt;0,"",第四週!$H$36),IF(OR(第四週!$H$37=0,IFERROR(FIND("素-",第四週!$H$37),0)&gt;0),"",","),IF(IFERROR(FIND("素-",第四週!$H$37),0)&gt;0,"",第四週!$H$37),IF(OR(第四週!$H$38=0,IFERROR(FIND("素-",第四週!$H$38),0)&gt;0),"",","),IF(IFERROR(FIND("素-",第四週!$H$38),0)&gt;0,"",第四週!$H$38),IF(OR(第四週!$H$39=0,IFERROR(FIND("素-",第四週!$H$39),0)&gt;0),"",","),IF(IFERROR(FIND("素-",第四週!$H$39),0)&gt;0,"",第四週!$H$39),IF(OR(第四週!$H$40=0,IFERROR(FIND("素-",第四週!$H$40),0)&gt;0),"",","),IF(IFERROR(FIND("素-",第四週!$H$40),0)&gt;0,"",第四週!$H$40),IF(OR(第四週!$H$41=0,IFERROR(FIND("素-",第四週!$H$41),0)&gt;0),"",","),IF(IFERROR(FIND("素-",第四週!$H$41),0)&gt;0,"",第四週!$H$41),IF(OR(第四週!$H$42=0,IFERROR(FIND("素-",第四週!$H$42),0)&gt;0),"",","),IF(IFERROR(FIND("素-",第四週!$H$42),0)&gt;0,"",第四週!$H$42))</f>
        <v/>
      </c>
      <c r="E49" s="116" t="str">
        <f>_xlfn.CONCAT(IF(IFERROR(FIND("素-",第四週!$H$94),0)&gt;0,"",第四週!$H$94),IF(OR(第四週!$H$95=0,IFERROR(FIND("素-",第四週!$H$95),0)&gt;0),"",","),IF(IFERROR(FIND("素-",第四週!$H$95),0)&gt;0,"",第四週!$H$95),IF(OR(第四週!$H$96=0,IFERROR(FIND("素-",第四週!$H$96),0)&gt;0),"",","),IF(IFERROR(FIND("素-",第四週!$H$96),0)&gt;0,"",第四週!$H$96),IF(OR(第四週!$H$97=0,IFERROR(FIND("素-",第四週!$H$97),0)&gt;0),"",","),IF(IFERROR(FIND("素-",第四週!$H$97),0)&gt;0,"",第四週!$H$97),IF(OR(第四週!$H$98=0,IFERROR(FIND("素-",第四週!$H$98),0)&gt;0),"",","),IF(IFERROR(FIND("素-",第四週!$H$98),0)&gt;0,"",第四週!$H$98),IF(OR(第四週!$H$99=0,IFERROR(FIND("素-",第四週!$H$99),0)&gt;0),"",","),IF(IFERROR(FIND("素-",第四週!$H$99),0)&gt;0,"",第四週!$H$99),IF(OR(第四週!$H$100=0,IFERROR(FIND("素-",第四週!$H$100),0)&gt;0),"",","),IF(IFERROR(FIND("素-",第四週!$H$100),0)&gt;0,"",第四週!$H$100))</f>
        <v/>
      </c>
      <c r="F49" s="628"/>
      <c r="G49" s="116" t="str">
        <f>_xlfn.CONCAT(IF(IFERROR(FIND("素-",第四週!$H$199),0)&gt;0,"",第四週!$H$199),IF(OR(第四週!$H$200=0,IFERROR(FIND("素-",第四週!$H$200),0)&gt;0),"",","),IF(IFERROR(FIND("素-",第四週!$H$200),0)&gt;0,"",第四週!$H$200),IF(OR(第四週!$H$201=0,IFERROR(FIND("素-",第四週!$H$201),0)&gt;0),"",","),IF(IFERROR(FIND("素-",第四週!$H$201),0)&gt;0,"",第四週!$H$201),IF(OR(第四週!$H$202=0,IFERROR(FIND("素-",第四週!$H$202),0)&gt;0),"",","),IF(IFERROR(FIND("素-",第四週!$H$202),0)&gt;0,"",第四週!$H$202),IF(OR(第四週!$H$203=0,IFERROR(FIND("素-",第四週!$H$203),0)&gt;0),"",","),IF(IFERROR(FIND("素-",第四週!$H$203),0)&gt;0,"",第四週!$H$203),IF(OR(第四週!$H$204=0,IFERROR(FIND("素-",第四週!$H$204),0)&gt;0),"",","),IF(IFERROR(FIND("素-",第四週!$H$204),0)&gt;0,"",第四週!$H$204),IF(OR(第四週!$H$205=0,IFERROR(FIND("素-",第四週!$H$205),0)&gt;0),"",","),IF(IFERROR(FIND("素-",第四週!$H$205),0)&gt;0,"",第四週!$H$205),IF(OR(第四週!$H$206=0,IFERROR(FIND("素-",第四週!$H$206),0)&gt;0),"",","),IF(IFERROR(FIND("素-",第四週!$H$206),0)&gt;0,"",第四週!$H$206))</f>
        <v/>
      </c>
      <c r="H49" s="640"/>
      <c r="I49" s="656"/>
      <c r="J49" s="636"/>
      <c r="K49" s="632"/>
      <c r="L49" s="632"/>
      <c r="M49" s="632"/>
      <c r="N49" s="632"/>
      <c r="O49" s="632"/>
      <c r="P49" s="638"/>
    </row>
    <row r="50" spans="1:16" ht="50.1" hidden="1" customHeight="1">
      <c r="A50" s="621">
        <f>IF(第四週!$L$2=0,"",第四週!$L$2)</f>
        <v>45720</v>
      </c>
      <c r="B50" s="623" t="s">
        <v>13</v>
      </c>
      <c r="C50" s="639" t="str">
        <f>IF(第四週!$L$4=0,"",第四週!$L$4)</f>
        <v/>
      </c>
      <c r="D50" s="126" t="str">
        <f>IF(第四週!$L$34=0,"",第四週!$L$34)</f>
        <v/>
      </c>
      <c r="E50" s="126" t="str">
        <f>IF(第四週!$L$94=0,"",第四週!$L$94)</f>
        <v/>
      </c>
      <c r="F50" s="627" t="str">
        <f>IF(第四週!$L$184=0,"",第四週!$L$184)</f>
        <v/>
      </c>
      <c r="G50" s="126" t="str">
        <f>IF(第四週!$L$199=0,"",第四週!$L$199)</f>
        <v/>
      </c>
      <c r="H50" s="639" t="str">
        <f>IF(第四週!$L$214=0,"",第四週!$L$214)&amp;+IF(第四週!$L$235=0,"","+")&amp;+IF(第四週!$L$235=0,"",第四週!$L$235)</f>
        <v/>
      </c>
      <c r="I50" s="655" t="str">
        <f>IF(第四週!$L$230=0,"",第四週!$L$230)</f>
        <v/>
      </c>
      <c r="J50" s="635">
        <f>IF(第四週!$BK$1=0,0,第四週!$BK$1)</f>
        <v>0</v>
      </c>
      <c r="K50" s="631">
        <f>IF(第四週!$BL$1=0,0,第四週!$BL$1)</f>
        <v>0</v>
      </c>
      <c r="L50" s="631">
        <f>IF(第四週!$BM$1=0,0,第四週!$BM$1)</f>
        <v>0</v>
      </c>
      <c r="M50" s="631">
        <f>IFERROR(IF(L50="","",2.3+IF(第四週!$BN$1=0,0,第四週!$BN$1)),"")</f>
        <v>2.2999999999999998</v>
      </c>
      <c r="N50" s="631">
        <f>IF(第四週!$BO$1=0,0,第四週!$BO$1)</f>
        <v>0</v>
      </c>
      <c r="O50" s="631">
        <f>IF(第四週!$BP$1=0,0,第四週!$BP$1)</f>
        <v>0</v>
      </c>
      <c r="P50" s="637">
        <f>IFERROR(J50*70+K50*75+L50*25+M50*45+N50*60+O50*150,"")</f>
        <v>103.49999999999999</v>
      </c>
    </row>
    <row r="51" spans="1:16" s="129" customFormat="1" ht="30" hidden="1" customHeight="1">
      <c r="A51" s="622"/>
      <c r="B51" s="624"/>
      <c r="C51" s="640"/>
      <c r="D51" s="116" t="str">
        <f>_xlfn.CONCAT(IF(IFERROR(FIND("素-",第四週!$M$34),0)&gt;0,"",第四週!$M$34),IF(OR(第四週!$M$35=0,IFERROR(FIND("素-",第四週!$M$35),0)&gt;0),"",","),IF(IFERROR(FIND("素-",第四週!$M$35),0)&gt;0,"",第四週!$M$35),IF(OR(第四週!$M$36=0,IFERROR(FIND("素-",第四週!$M$36),0)&gt;0),"",","),IF(IFERROR(FIND("素-",第四週!$M$36),0)&gt;0,"",第四週!$M$36),IF(OR(第四週!$M$37=0,IFERROR(FIND("素-",第四週!$M$37),0)&gt;0),"",","),IF(IFERROR(FIND("素-",第四週!$M$37),0)&gt;0,"",第四週!$M$37),IF(OR(第四週!$M$38=0,IFERROR(FIND("素-",第四週!$M$38),0)&gt;0),"",","),IF(IFERROR(FIND("素-",第四週!$M$38),0)&gt;0,"",第四週!$M$38),IF(OR(第四週!$M$39=0,IFERROR(FIND("素-",第四週!$M$39),0)&gt;0),"",","),IF(IFERROR(FIND("素-",第四週!$M$39),0)&gt;0,"",第四週!$M$39),IF(OR(第四週!$M$40=0,IFERROR(FIND("素-",第四週!$M$40),0)&gt;0),"",","),IF(IFERROR(FIND("素-",第四週!$M$40),0)&gt;0,"",第四週!$M$40),IF(OR(第四週!$M$41=0,IFERROR(FIND("素-",第四週!$M$41),0)&gt;0),"",","),IF(IFERROR(FIND("素-",第四週!$M$41),0)&gt;0,"",第四週!$M$41),IF(OR(第四週!$M$42=0,IFERROR(FIND("素-",第四週!$M$42),0)&gt;0),"",","),IF(IFERROR(FIND("素-",第四週!$M$42),0)&gt;0,"",第四週!$M$42))</f>
        <v/>
      </c>
      <c r="E51" s="116" t="str">
        <f>_xlfn.CONCAT(IF(IFERROR(FIND("素-",第四週!$M$94),0)&gt;0,"",第四週!$M$94),IF(OR(第四週!$M$95=0,IFERROR(FIND("素-",第四週!$M$95),0)&gt;0),"",","),IF(IFERROR(FIND("素-",第四週!$M$95),0)&gt;0,"",第四週!$M$95),IF(OR(第四週!$M$96=0,IFERROR(FIND("素-",第四週!$M$96),0)&gt;0),"",","),IF(IFERROR(FIND("素-",第四週!$M$96),0)&gt;0,"",第四週!$M$96),IF(OR(第四週!$M$97=0,IFERROR(FIND("素-",第四週!$M$97),0)&gt;0),"",","),IF(IFERROR(FIND("素-",第四週!$M$97),0)&gt;0,"",第四週!$M$97),IF(OR(第四週!$M$98=0,IFERROR(FIND("素-",第四週!$M$98),0)&gt;0),"",","),IF(IFERROR(FIND("素-",第四週!$M$98),0)&gt;0,"",第四週!$M$98),IF(OR(第四週!$M$99=0,IFERROR(FIND("素-",第四週!$M$99),0)&gt;0),"",","),IF(IFERROR(FIND("素-",第四週!$M$99),0)&gt;0,"",第四週!$M$99),IF(OR(第四週!$M$100=0,IFERROR(FIND("素-",第四週!$M$100),0)&gt;0),"",","),IF(IFERROR(FIND("素-",第四週!$M$100),0)&gt;0,"",第四週!$M$100))</f>
        <v/>
      </c>
      <c r="F51" s="628"/>
      <c r="G51" s="116" t="str">
        <f>_xlfn.CONCAT(IF(IFERROR(FIND("素-",第四週!$M$199),0)&gt;0,"",第四週!$M$199),IF(OR(第四週!$M$200=0,IFERROR(FIND("素-",第四週!$M$200),0)&gt;0),"",","),IF(IFERROR(FIND("素-",第四週!$M$200),0)&gt;0,"",第四週!$M$200),IF(OR(第四週!$M$201=0,IFERROR(FIND("素-",第四週!$M$201),0)&gt;0),"",","),IF(IFERROR(FIND("素-",第四週!$M$201),0)&gt;0,"",第四週!$M$201),IF(OR(第四週!$M$202=0,IFERROR(FIND("素-",第四週!$M$202),0)&gt;0),"",","),IF(IFERROR(FIND("素-",第四週!$M$202),0)&gt;0,"",第四週!$M$202),IF(OR(第四週!$M$203=0,IFERROR(FIND("素-",第四週!$M$203),0)&gt;0),"",","),IF(IFERROR(FIND("素-",第四週!$M$203),0)&gt;0,"",第四週!$M$203),IF(OR(第四週!$M$204=0,IFERROR(FIND("素-",第四週!$M$204),0)&gt;0),"",","),IF(IFERROR(FIND("素-",第四週!$M$204),0)&gt;0,"",第四週!$M$204),IF(OR(第四週!$M$205=0,IFERROR(FIND("素-",第四週!$M$205),0)&gt;0),"",","),IF(IFERROR(FIND("素-",第四週!$M$205),0)&gt;0,"",第四週!$M$205),IF(OR(第四週!$M$206=0,IFERROR(FIND("素-",第四週!$M$206),0)&gt;0),"",","),IF(IFERROR(FIND("素-",第四週!$M$206),0)&gt;0,"",第四週!$M$206))</f>
        <v/>
      </c>
      <c r="H51" s="640"/>
      <c r="I51" s="656"/>
      <c r="J51" s="636"/>
      <c r="K51" s="632"/>
      <c r="L51" s="632"/>
      <c r="M51" s="632"/>
      <c r="N51" s="632"/>
      <c r="O51" s="632"/>
      <c r="P51" s="638"/>
    </row>
    <row r="52" spans="1:16" ht="50.1" hidden="1" customHeight="1">
      <c r="A52" s="621">
        <f>IF(第四週!$Q$2=0,"",第四週!$Q$2)</f>
        <v>45721</v>
      </c>
      <c r="B52" s="623" t="s">
        <v>14</v>
      </c>
      <c r="C52" s="639" t="str">
        <f>IF(第四週!$Q$4=0,"",第四週!$Q$4)</f>
        <v/>
      </c>
      <c r="D52" s="126" t="str">
        <f>IF(第四週!$Q$34=0,"",第四週!$Q$34)</f>
        <v/>
      </c>
      <c r="E52" s="126" t="str">
        <f>IF(第四週!$Q$94=0,"",第四週!$Q$94)</f>
        <v/>
      </c>
      <c r="F52" s="627" t="str">
        <f>IF(第四週!$Q$184=0,"",第四週!$Q$184)</f>
        <v/>
      </c>
      <c r="G52" s="126" t="str">
        <f>IF(第四週!$Q$199=0,"",第四週!$Q$199)</f>
        <v/>
      </c>
      <c r="H52" s="639" t="str">
        <f>IF(第四週!$Q$214=0,"",第四週!$Q$214)&amp;+IF(第四週!$Q$235=0,"","+")&amp;+IF(第四週!$Q$235=0,"",第四週!$Q$235)</f>
        <v/>
      </c>
      <c r="I52" s="659" t="str">
        <f>IF(第四週!$Q$230=0,"",第四週!$Q$230)</f>
        <v/>
      </c>
      <c r="J52" s="635">
        <f>IF(第四週!$BQ$1=0,0,第四週!$BQ$1)</f>
        <v>0</v>
      </c>
      <c r="K52" s="631">
        <f>IF(第四週!$BR$1=0,0,第四週!$BR$1)</f>
        <v>0</v>
      </c>
      <c r="L52" s="631">
        <f>IF(第四週!$BS$1=0,0,第四週!$BS$1)</f>
        <v>0</v>
      </c>
      <c r="M52" s="631">
        <f>IFERROR(IF(L52="","",2.3+IF(第四週!$BT$1=0,0,第四週!$BT$1)),"")</f>
        <v>2.2999999999999998</v>
      </c>
      <c r="N52" s="631">
        <f>IF(第四週!$BU$1=0,0,第四週!$BU$1)</f>
        <v>0</v>
      </c>
      <c r="O52" s="631">
        <f>IF(第四週!$BV$1=0,0,第四週!$BV$1)</f>
        <v>0</v>
      </c>
      <c r="P52" s="637">
        <f>IFERROR(J52*70+K52*75+L52*25+M52*45+N52*60+O52*150,"")</f>
        <v>103.49999999999999</v>
      </c>
    </row>
    <row r="53" spans="1:16" s="129" customFormat="1" ht="30" hidden="1" customHeight="1">
      <c r="A53" s="622"/>
      <c r="B53" s="624"/>
      <c r="C53" s="640"/>
      <c r="D53" s="116" t="str">
        <f>_xlfn.CONCAT(IF(IFERROR(FIND("素-",第四週!$R$34),0)&gt;0,"",第四週!$R$34),IF(OR(第四週!$R$35=0,IFERROR(FIND("素-",第四週!$R$35),0)&gt;0),"",","),IF(IFERROR(FIND("素-",第四週!$R$35),0)&gt;0,"",第四週!$R$35),IF(OR(第四週!$R$36=0,IFERROR(FIND("素-",第四週!$R$36),0)&gt;0),"",","),IF(IFERROR(FIND("素-",第四週!$R$36),0)&gt;0,"",第四週!$R$36),IF(OR(第四週!$R$37=0,IFERROR(FIND("素-",第四週!$R$37),0)&gt;0),"",","),IF(IFERROR(FIND("素-",第四週!$R$37),0)&gt;0,"",第四週!$R$37),IF(OR(第四週!$R$38=0,IFERROR(FIND("素-",第四週!$R$38),0)&gt;0),"",","),IF(IFERROR(FIND("素-",第四週!$R$38),0)&gt;0,"",第四週!$R$38),IF(OR(第四週!$R$39=0,IFERROR(FIND("素-",第四週!$R$39),0)&gt;0),"",","),IF(IFERROR(FIND("素-",第四週!$R$39),0)&gt;0,"",第四週!$R$39),IF(OR(第四週!$R$40=0,IFERROR(FIND("素-",第四週!$R$40),0)&gt;0),"",","),IF(IFERROR(FIND("素-",第四週!$R$40),0)&gt;0,"",第四週!$R$40),IF(OR(第四週!$R$41=0,IFERROR(FIND("素-",第四週!$R$41),0)&gt;0),"",","),IF(IFERROR(FIND("素-",第四週!$R$41),0)&gt;0,"",第四週!$R$41),IF(OR(第四週!$R$42=0,IFERROR(FIND("素-",第四週!$R$42),0)&gt;0),"",","),IF(IFERROR(FIND("素-",第四週!$R$42),0)&gt;0,"",第四週!$R$42))</f>
        <v/>
      </c>
      <c r="E53" s="116" t="str">
        <f>_xlfn.CONCAT(IF(IFERROR(FIND("素-",第四週!$R$94),0)&gt;0,"",第四週!$R$94),IF(OR(第四週!$R$95=0,IFERROR(FIND("素-",第四週!$R$95),0)&gt;0),"",","),IF(IFERROR(FIND("素-",第四週!$R$95),0)&gt;0,"",第四週!$R$95),IF(OR(第四週!$R$96=0,IFERROR(FIND("素-",第四週!$R$96),0)&gt;0),"",","),IF(IFERROR(FIND("素-",第四週!$R$96),0)&gt;0,"",第四週!$R$96),IF(OR(第四週!$R$97=0,IFERROR(FIND("素-",第四週!$R$97),0)&gt;0),"",","),IF(IFERROR(FIND("素-",第四週!$R$97),0)&gt;0,"",第四週!$R$97),IF(OR(第四週!$R$98=0,IFERROR(FIND("素-",第四週!$R$98),0)&gt;0),"",","),IF(IFERROR(FIND("素-",第四週!$R$98),0)&gt;0,"",第四週!$R$98),IF(OR(第四週!$R$99=0,IFERROR(FIND("素-",第四週!$R$99),0)&gt;0),"",","),IF(IFERROR(FIND("素-",第四週!$R$99),0)&gt;0,"",第四週!$R$99),IF(OR(第四週!$R$100=0,IFERROR(FIND("素-",第四週!$R$100),0)&gt;0),"",","),IF(IFERROR(FIND("素-",第四週!$R$100),0)&gt;0,"",第四週!$R$100))</f>
        <v/>
      </c>
      <c r="F53" s="628"/>
      <c r="G53" s="116" t="str">
        <f>_xlfn.CONCAT(IF(IFERROR(FIND("素-",第四週!$R$199),0)&gt;0,"",第四週!$R$199),IF(OR(第四週!$R$200=0,IFERROR(FIND("素-",第四週!$R$200),0)&gt;0),"",","),IF(IFERROR(FIND("素-",第四週!$R$200),0)&gt;0,"",第四週!$R$200),IF(OR(第四週!$R$201=0,IFERROR(FIND("素-",第四週!$R$201),0)&gt;0),"",","),IF(IFERROR(FIND("素-",第四週!$R$201),0)&gt;0,"",第四週!$R$201),IF(OR(第四週!$R$202=0,IFERROR(FIND("素-",第四週!$R$202),0)&gt;0),"",","),IF(IFERROR(FIND("素-",第四週!$R$202),0)&gt;0,"",第四週!$R$202),IF(OR(第四週!$R$203=0,IFERROR(FIND("素-",第四週!$R$203),0)&gt;0),"",","),IF(IFERROR(FIND("素-",第四週!$R$203),0)&gt;0,"",第四週!$R$203),IF(OR(第四週!$R$204=0,IFERROR(FIND("素-",第四週!$R$204),0)&gt;0),"",","),IF(IFERROR(FIND("素-",第四週!$R$204),0)&gt;0,"",第四週!$R$204),IF(OR(第四週!$R$205=0,IFERROR(FIND("素-",第四週!$R$205),0)&gt;0),"",","),IF(IFERROR(FIND("素-",第四週!$R$205),0)&gt;0,"",第四週!$R$205),IF(OR(第四週!$R$206=0,IFERROR(FIND("素-",第四週!$R$206),0)&gt;0),"",","),IF(IFERROR(FIND("素-",第四週!$R$206),0)&gt;0,"",第四週!$R$206))</f>
        <v/>
      </c>
      <c r="H53" s="640"/>
      <c r="I53" s="656"/>
      <c r="J53" s="636"/>
      <c r="K53" s="632"/>
      <c r="L53" s="632"/>
      <c r="M53" s="632"/>
      <c r="N53" s="632"/>
      <c r="O53" s="632"/>
      <c r="P53" s="638"/>
    </row>
    <row r="54" spans="1:16" ht="50.1" hidden="1" customHeight="1">
      <c r="A54" s="621">
        <f>IF(第四週!$V$2=0,"",第四週!$V$2)</f>
        <v>45722</v>
      </c>
      <c r="B54" s="623" t="s">
        <v>15</v>
      </c>
      <c r="C54" s="639" t="str">
        <f>IF(第四週!$V$4=0,"",第四週!$V$4)</f>
        <v/>
      </c>
      <c r="D54" s="126" t="str">
        <f>IF(第四週!$V$34=0,"",第四週!$V$34)</f>
        <v/>
      </c>
      <c r="E54" s="126" t="str">
        <f>IF(第四週!$V$94=0,"",第四週!$V$94)</f>
        <v/>
      </c>
      <c r="F54" s="627" t="str">
        <f>IF(第四週!$V$184=0,"",第四週!$V$184)</f>
        <v/>
      </c>
      <c r="G54" s="126" t="str">
        <f>IF(第四週!$V$199=0,"",第四週!$V$199)</f>
        <v/>
      </c>
      <c r="H54" s="639" t="str">
        <f>IF(第四週!$V$214=0,"",第四週!$V$214)&amp;+IF(第四週!$V$235=0,"","+")&amp;+IF(第四週!$V$235=0,"",第四週!$V$235)</f>
        <v/>
      </c>
      <c r="I54" s="659" t="str">
        <f>IF(第四週!$V$230=0,"",第四週!$V$230)</f>
        <v/>
      </c>
      <c r="J54" s="635">
        <f>IF(第四週!$BW$1=0,0,第四週!$BW$1)</f>
        <v>0</v>
      </c>
      <c r="K54" s="631">
        <f>IF(第四週!$BX$1=0,0,第四週!$BX$1)</f>
        <v>0</v>
      </c>
      <c r="L54" s="631">
        <f>IF(第四週!$BY$1=0,0,第四週!$BY$1)</f>
        <v>0</v>
      </c>
      <c r="M54" s="631">
        <f>IFERROR(IF(L54="","",2.3+IF(第四週!$BZ$1=0,0,第四週!$BZ$1)),"")</f>
        <v>2.2999999999999998</v>
      </c>
      <c r="N54" s="631">
        <f>IF(第四週!$CA$1=0,0,第四週!$CA$1)</f>
        <v>0</v>
      </c>
      <c r="O54" s="631">
        <f>IF(第四週!$CB$1=0,0,第四週!$CB$1)</f>
        <v>0</v>
      </c>
      <c r="P54" s="637">
        <f>IFERROR(J54*70+K54*75+L54*25+M54*45+N54*60+O54*150,"")</f>
        <v>103.49999999999999</v>
      </c>
    </row>
    <row r="55" spans="1:16" s="129" customFormat="1" ht="30" hidden="1" customHeight="1">
      <c r="A55" s="622"/>
      <c r="B55" s="624"/>
      <c r="C55" s="640"/>
      <c r="D55" s="116" t="str">
        <f>_xlfn.CONCAT(IF(IFERROR(FIND("素-",第四週!$W$34),0)&gt;0,"",第四週!$W$34),IF(OR(第四週!$W$35=0,IFERROR(FIND("素-",第四週!$W$35),0)&gt;0),"",","),IF(IFERROR(FIND("素-",第四週!$W$35),0)&gt;0,"",第四週!$W$35),IF(OR(第四週!$W$36=0,IFERROR(FIND("素-",第四週!$W$36),0)&gt;0),"",","),IF(IFERROR(FIND("素-",第四週!$W$36),0)&gt;0,"",第四週!$W$36),IF(OR(第四週!$W$37=0,IFERROR(FIND("素-",第四週!$W$37),0)&gt;0),"",","),IF(IFERROR(FIND("素-",第四週!$W$37),0)&gt;0,"",第四週!$W$37),IF(OR(第四週!$W$38=0,IFERROR(FIND("素-",第四週!$W$38),0)&gt;0),"",","),IF(IFERROR(FIND("素-",第四週!$W$38),0)&gt;0,"",第四週!$W$38),IF(OR(第四週!$W$39=0,IFERROR(FIND("素-",第四週!$W$39),0)&gt;0),"",","),IF(IFERROR(FIND("素-",第四週!$W$39),0)&gt;0,"",第四週!$W$39),IF(OR(第四週!$W$40=0,IFERROR(FIND("素-",第四週!$W$40),0)&gt;0),"",","),IF(IFERROR(FIND("素-",第四週!$W$40),0)&gt;0,"",第四週!$W$40),IF(OR(第四週!$W$41=0,IFERROR(FIND("素-",第四週!$W$41),0)&gt;0),"",","),IF(IFERROR(FIND("素-",第四週!$W$41),0)&gt;0,"",第四週!$W$41),IF(OR(第四週!$W$42=0,IFERROR(FIND("素-",第四週!$W$42),0)&gt;0),"",","),IF(IFERROR(FIND("素-",第四週!$W$42),0)&gt;0,"",第四週!$W$42))</f>
        <v/>
      </c>
      <c r="E55" s="116" t="str">
        <f>_xlfn.CONCAT(IF(IFERROR(FIND("素-",第四週!$W$94),0)&gt;0,"",第四週!$W$94),IF(OR(第四週!$W$95=0,IFERROR(FIND("素-",第四週!$W$95),0)&gt;0),"",","),IF(IFERROR(FIND("素-",第四週!$W$95),0)&gt;0,"",第四週!$W$95),IF(OR(第四週!$W$96=0,IFERROR(FIND("素-",第四週!$W$96),0)&gt;0),"",","),IF(IFERROR(FIND("素-",第四週!$W$96),0)&gt;0,"",第四週!$W$96),IF(OR(第四週!$W$97=0,IFERROR(FIND("素-",第四週!$W$97),0)&gt;0),"",","),IF(IFERROR(FIND("素-",第四週!$W$97),0)&gt;0,"",第四週!$W$97),IF(OR(第四週!$W$98=0,IFERROR(FIND("素-",第四週!$W$98),0)&gt;0),"",","),IF(IFERROR(FIND("素-",第四週!$W$98),0)&gt;0,"",第四週!$W$98),IF(OR(第四週!$W$99=0,IFERROR(FIND("素-",第四週!$W$99),0)&gt;0),"",","),IF(IFERROR(FIND("素-",第四週!$W$99),0)&gt;0,"",第四週!$W$99),IF(OR(第四週!$W$100=0,IFERROR(FIND("素-",第四週!$W$100),0)&gt;0),"",","),IF(IFERROR(FIND("素-",第四週!$W$100),0)&gt;0,"",第四週!$W$100))</f>
        <v/>
      </c>
      <c r="F55" s="628"/>
      <c r="G55" s="116" t="str">
        <f>_xlfn.CONCAT(IF(IFERROR(FIND("素-",第四週!$W$199),0)&gt;0,"",第四週!$W$199),IF(OR(第四週!$W$200=0,IFERROR(FIND("素-",第四週!$W$200),0)&gt;0),"",","),IF(IFERROR(FIND("素-",第四週!$W$200),0)&gt;0,"",第四週!$W$200),IF(OR(第四週!$W$201=0,IFERROR(FIND("素-",第四週!$W$201),0)&gt;0),"",","),IF(IFERROR(FIND("素-",第四週!$W$201),0)&gt;0,"",第四週!$W$201),IF(OR(第四週!$W$202=0,IFERROR(FIND("素-",第四週!$W$202),0)&gt;0),"",","),IF(IFERROR(FIND("素-",第四週!$W$202),0)&gt;0,"",第四週!$W$202),IF(OR(第四週!$W$203=0,IFERROR(FIND("素-",第四週!$W$203),0)&gt;0),"",","),IF(IFERROR(FIND("素-",第四週!$W$203),0)&gt;0,"",第四週!$W$203),IF(OR(第四週!$W$204=0,IFERROR(FIND("素-",第四週!$W$204),0)&gt;0),"",","),IF(IFERROR(FIND("素-",第四週!$W$204),0)&gt;0,"",第四週!$W$204),IF(OR(第四週!$W$205=0,IFERROR(FIND("素-",第四週!$W$205),0)&gt;0),"",","),IF(IFERROR(FIND("素-",第四週!$W$205),0)&gt;0,"",第四週!$W$205),IF(OR(第四週!$W$206=0,IFERROR(FIND("素-",第四週!$W$206),0)&gt;0),"",","),IF(IFERROR(FIND("素-",第四週!$W$206),0)&gt;0,"",第四週!$W$206))</f>
        <v/>
      </c>
      <c r="H55" s="640"/>
      <c r="I55" s="656"/>
      <c r="J55" s="636"/>
      <c r="K55" s="632"/>
      <c r="L55" s="632"/>
      <c r="M55" s="632"/>
      <c r="N55" s="632"/>
      <c r="O55" s="632"/>
      <c r="P55" s="638"/>
    </row>
    <row r="56" spans="1:16" ht="50.1" hidden="1" customHeight="1">
      <c r="A56" s="621">
        <f>IF(第四週!$AA$2=0,"",第四週!$AA$2)</f>
        <v>45723</v>
      </c>
      <c r="B56" s="623" t="s">
        <v>26</v>
      </c>
      <c r="C56" s="639" t="str">
        <f>IF(第四週!$AA$4=0,"",第四週!$AA$4)</f>
        <v/>
      </c>
      <c r="D56" s="126" t="str">
        <f>IF(第四週!$AA$34=0,"",第四週!$AA$34)</f>
        <v/>
      </c>
      <c r="E56" s="126" t="str">
        <f>IF(第四週!$AA$94=0,"",第四週!$AA$94)</f>
        <v/>
      </c>
      <c r="F56" s="627" t="str">
        <f>IF(第四週!$AA$184=0,"",第四週!$AA$184)</f>
        <v/>
      </c>
      <c r="G56" s="126" t="str">
        <f>IF(第四週!$AA$199=0,"",第四週!$AA$199)</f>
        <v/>
      </c>
      <c r="H56" s="639" t="str">
        <f>IF(第四週!$AA$214=0,"",第四週!$AA$214)&amp;+IF(第四週!$AA$235=0,"","+")&amp;+IF(第四週!$AA$235=0,"",第四週!$AA$235)</f>
        <v/>
      </c>
      <c r="I56" s="659" t="str">
        <f>IF(第四週!$AA$230=0,"",第四週!$AA$230)</f>
        <v/>
      </c>
      <c r="J56" s="635">
        <f>IF(第四週!$CC$1=0,0,第四週!$CC$1)</f>
        <v>0</v>
      </c>
      <c r="K56" s="631">
        <f>IF(第四週!$CD$1=0,0,第四週!$CD$1)</f>
        <v>0</v>
      </c>
      <c r="L56" s="631">
        <f>IF(第四週!$CE$1=0,0,第四週!$CE$1)</f>
        <v>0</v>
      </c>
      <c r="M56" s="631">
        <f>IFERROR(IF(L56="","",2.3+IF(第四週!$CF$1=0,0,第四週!$CF$1)),"")</f>
        <v>2.2999999999999998</v>
      </c>
      <c r="N56" s="631">
        <f>IF(第四週!$CG$1=0,0,第四週!$CG$1)</f>
        <v>0</v>
      </c>
      <c r="O56" s="631">
        <f>IF(第四週!$CH$1=0,0,第四週!$CH$1)</f>
        <v>0</v>
      </c>
      <c r="P56" s="637">
        <f>IFERROR(J56*70+K56*75+L56*25+M56*45+N56*60+O56*150,"")</f>
        <v>103.49999999999999</v>
      </c>
    </row>
    <row r="57" spans="1:16" s="129" customFormat="1" ht="30" hidden="1" customHeight="1">
      <c r="A57" s="622"/>
      <c r="B57" s="624"/>
      <c r="C57" s="640"/>
      <c r="D57" s="116" t="str">
        <f>_xlfn.CONCAT(IF(IFERROR(FIND("素-",第四週!$AB$34),0)&gt;0,"",第四週!$AB$34),IF(OR(第四週!$AB$35=0,IFERROR(FIND("素-",第四週!$AB$35),0)&gt;0),"",","),IF(IFERROR(FIND("素-",第四週!$AB$35),0)&gt;0,"",第四週!$AB$35),IF(OR(第四週!$AB$36=0,IFERROR(FIND("素-",第四週!$AB$36),0)&gt;0),"",","),IF(IFERROR(FIND("素-",第四週!$AB$36),0)&gt;0,"",第四週!$AB$36),IF(OR(第四週!$AB$37=0,IFERROR(FIND("素-",第四週!$AB$37),0)&gt;0),"",","),IF(IFERROR(FIND("素-",第四週!$AB$37),0)&gt;0,"",第四週!$AB$37),IF(OR(第四週!$AB$38=0,IFERROR(FIND("素-",第四週!$AB$38),0)&gt;0),"",","),IF(IFERROR(FIND("素-",第四週!$AB$38),0)&gt;0,"",第四週!$AB$38),IF(OR(第四週!$AB$39=0,IFERROR(FIND("素-",第四週!$AB$39),0)&gt;0),"",","),IF(IFERROR(FIND("素-",第四週!$AB$39),0)&gt;0,"",第四週!$AB$39),IF(OR(第四週!$AB$40=0,IFERROR(FIND("素-",第四週!$AB$40),0)&gt;0),"",","),IF(IFERROR(FIND("素-",第四週!$AB$40),0)&gt;0,"",第四週!$AB$40),IF(OR(第四週!$AB$41=0,IFERROR(FIND("素-",第四週!$AB$41),0)&gt;0),"",","),IF(IFERROR(FIND("素-",第四週!$AB$41),0)&gt;0,"",第四週!$AB$41),IF(OR(第四週!$AB$42=0,IFERROR(FIND("素-",第四週!$AB$42),0)&gt;0),"",","),IF(IFERROR(FIND("素-",第四週!$AB$42),0)&gt;0,"",第四週!$AB$42))</f>
        <v/>
      </c>
      <c r="E57" s="116" t="str">
        <f>_xlfn.CONCAT(IF(IFERROR(FIND("素-",第四週!$AB$94),0)&gt;0,"",第四週!$AB$94),IF(OR(第四週!$AB$95=0,IFERROR(FIND("素-",第四週!$AB$95),0)&gt;0),"",","),IF(IFERROR(FIND("素-",第四週!$AB$95),0)&gt;0,"",第四週!$AB$95),IF(OR(第四週!$AB$96=0,IFERROR(FIND("素-",第四週!$AB$96),0)&gt;0),"",","),IF(IFERROR(FIND("素-",第四週!$AB$96),0)&gt;0,"",第四週!$AB$96),IF(OR(第四週!$AB$97=0,IFERROR(FIND("素-",第四週!$AB$97),0)&gt;0),"",","),IF(IFERROR(FIND("素-",第四週!$AB$97),0)&gt;0,"",第四週!$AB$97),IF(OR(第四週!$AB$98=0,IFERROR(FIND("素-",第四週!$AB$98),0)&gt;0),"",","),IF(IFERROR(FIND("素-",第四週!$AB$98),0)&gt;0,"",第四週!$AB$98),IF(OR(第四週!$AB$99=0,IFERROR(FIND("素-",第四週!$AB$99),0)&gt;0),"",","),IF(IFERROR(FIND("素-",第四週!$AB$99),0)&gt;0,"",第四週!$AB$99),IF(OR(第四週!$AB$100=0,IFERROR(FIND("素-",第四週!$AB$100),0)&gt;0),"",","),IF(IFERROR(FIND("素-",第四週!$AB$100),0)&gt;0,"",第四週!$AB$100))</f>
        <v/>
      </c>
      <c r="F57" s="628"/>
      <c r="G57" s="116" t="str">
        <f>_xlfn.CONCAT(IF(IFERROR(FIND("素-",第四週!$AB$199),0)&gt;0,"",第四週!$AB$199),IF(OR(第四週!$AB$200=0,IFERROR(FIND("素-",第四週!$AB$200),0)&gt;0),"",","),IF(IFERROR(FIND("素-",第四週!$AB$200),0)&gt;0,"",第四週!$AB$200),IF(OR(第四週!$AB$201=0,IFERROR(FIND("素-",第四週!$AB$201),0)&gt;0),"",","),IF(IFERROR(FIND("素-",第四週!$AB$201),0)&gt;0,"",第四週!$AB$201),IF(OR(第四週!$AB$202=0,IFERROR(FIND("素-",第四週!$AB$202),0)&gt;0),"",","),IF(IFERROR(FIND("素-",第四週!$AB$202),0)&gt;0,"",第四週!$AB$202),IF(OR(第四週!$AB$203=0,IFERROR(FIND("素-",第四週!$AB$203),0)&gt;0),"",","),IF(IFERROR(FIND("素-",第四週!$AB$203),0)&gt;0,"",第四週!$AB$203),IF(OR(第四週!$AB$204=0,IFERROR(FIND("素-",第四週!$AB$204),0)&gt;0),"",","),IF(IFERROR(FIND("素-",第四週!$AB$204),0)&gt;0,"",第四週!$AB$204),IF(OR(第四週!$AB$205=0,IFERROR(FIND("素-",第四週!$AB$205),0)&gt;0),"",","),IF(IFERROR(FIND("素-",第四週!$AB$205),0)&gt;0,"",第四週!$AB$205),IF(OR(第四週!$AB$206=0,IFERROR(FIND("素-",第四週!$AB$206),0)&gt;0),"",","),IF(IFERROR(FIND("素-",第四週!$AB$206),0)&gt;0,"",第四週!$AB$206))</f>
        <v/>
      </c>
      <c r="H57" s="640"/>
      <c r="I57" s="656"/>
      <c r="J57" s="636"/>
      <c r="K57" s="632"/>
      <c r="L57" s="632"/>
      <c r="M57" s="632"/>
      <c r="N57" s="632"/>
      <c r="O57" s="632"/>
      <c r="P57" s="638"/>
    </row>
    <row r="58" spans="1:16" ht="50.1" hidden="1" customHeight="1">
      <c r="A58" s="650" t="str">
        <f>IF(第四週!$AF$2=0,"",第四週!$AF$2)</f>
        <v/>
      </c>
      <c r="B58" s="651" t="s">
        <v>27</v>
      </c>
      <c r="C58" s="652" t="str">
        <f>IF(第四週!$AF$4=0,"",第四週!$AF$4)</f>
        <v/>
      </c>
      <c r="D58" s="291" t="str">
        <f>IF(第四週!$AF$34=0,"",第四週!$AF$34)</f>
        <v/>
      </c>
      <c r="E58" s="291" t="str">
        <f>IF(第四週!$AF$94=0,"",第四週!$AF$94)</f>
        <v/>
      </c>
      <c r="F58" s="653" t="str">
        <f>IF(第四週!$AF$184=0,"",第四週!$AF$184)</f>
        <v/>
      </c>
      <c r="G58" s="291" t="str">
        <f>IF(第四週!$AF$199=0,"",第四週!$AF$199)</f>
        <v/>
      </c>
      <c r="H58" s="652" t="str">
        <f>IF(第四週!$AF$214=0,"",第四週!$AF$214)&amp;+IF(第四週!$AF$235=0,"","+")&amp;+IF(第四週!$AF$235=0,"",第四週!$AF$235)</f>
        <v/>
      </c>
      <c r="I58" s="655" t="str">
        <f>IF(第四週!$AF$230=0,"",第四週!$AF$230)</f>
        <v/>
      </c>
      <c r="J58" s="635">
        <f>IF(第四週!$CI$1=0,0,第四週!$CI$1)</f>
        <v>0</v>
      </c>
      <c r="K58" s="631">
        <f>IF(第四週!$CJ$1=0,0,第四週!$CJ$1)</f>
        <v>0</v>
      </c>
      <c r="L58" s="631">
        <f>IF(第四週!$CK$1=0,0,第四週!$CK$1)</f>
        <v>0</v>
      </c>
      <c r="M58" s="631">
        <f>IF(第四週!$CL$1=0,0,第四週!$CL$1)</f>
        <v>0</v>
      </c>
      <c r="N58" s="631">
        <f>IF(第四週!$CM$1=0,0,第四週!$CM$1)</f>
        <v>0</v>
      </c>
      <c r="O58" s="631">
        <f>IF(第四週!$CN$1=0,0,第四週!$CN$1)</f>
        <v>0</v>
      </c>
      <c r="P58" s="637">
        <f>IFERROR(J58*70+K58*75+L58*25+M58*45+N58*60+O58*150,"")</f>
        <v>0</v>
      </c>
    </row>
    <row r="59" spans="1:16" s="129" customFormat="1" ht="30" hidden="1" customHeight="1">
      <c r="A59" s="622"/>
      <c r="B59" s="624"/>
      <c r="C59" s="640"/>
      <c r="D59" s="116" t="str">
        <f>_xlfn.CONCAT(IF(IFERROR(FIND("素-",第四週!$AG$34),0)&gt;0,"",第四週!$AG$34),IF(OR(第四週!$AG$35=0,IFERROR(FIND("素-",第四週!$AG$35),0)&gt;0),"",","),IF(IFERROR(FIND("素-",第四週!$AG$35),0)&gt;0,"",第四週!$AG$35),IF(OR(第四週!$AG$36=0,IFERROR(FIND("素-",第四週!$AG$36),0)&gt;0),"",","),IF(IFERROR(FIND("素-",第四週!$AG$36),0)&gt;0,"",第四週!$AG$36),IF(OR(第四週!$AG$37=0,IFERROR(FIND("素-",第四週!$AG$37),0)&gt;0),"",","),IF(IFERROR(FIND("素-",第四週!$AG$37),0)&gt;0,"",第四週!$AG$37),IF(OR(第四週!$AG$38=0,IFERROR(FIND("素-",第四週!$AG$38),0)&gt;0),"",","),IF(IFERROR(FIND("素-",第四週!$AG$38),0)&gt;0,"",第四週!$AG$38),IF(OR(第四週!$AG$39=0,IFERROR(FIND("素-",第四週!$AG$39),0)&gt;0),"",","),IF(IFERROR(FIND("素-",第四週!$AG$39),0)&gt;0,"",第四週!$AG$39),IF(OR(第四週!$AG$40=0,IFERROR(FIND("素-",第四週!$AG$40),0)&gt;0),"",","),IF(IFERROR(FIND("素-",第四週!$AG$40),0)&gt;0,"",第四週!$AG$40),IF(OR(第四週!$AG$41=0,IFERROR(FIND("素-",第四週!$AG$41),0)&gt;0),"",","),IF(IFERROR(FIND("素-",第四週!$AG$41),0)&gt;0,"",第四週!$AG$41),IF(OR(第四週!$AG$42=0,IFERROR(FIND("素-",第四週!$AG$42),0)&gt;0),"",","),IF(IFERROR(FIND("素-",第四週!$AG$42),0)&gt;0,"",第四週!$AG$42))</f>
        <v/>
      </c>
      <c r="E59" s="116" t="str">
        <f>_xlfn.CONCAT(IF(IFERROR(FIND("素-",第四週!$AG$94),0)&gt;0,"",第四週!$AG$94),IF(OR(第四週!$AG$95=0,IFERROR(FIND("素-",第四週!$AG$95),0)&gt;0),"",","),IF(IFERROR(FIND("素-",第四週!$AG$95),0)&gt;0,"",第四週!$AG$95),IF(OR(第四週!$AG$96=0,IFERROR(FIND("素-",第四週!$AG$96),0)&gt;0),"",","),IF(IFERROR(FIND("素-",第四週!$AG$96),0)&gt;0,"",第四週!$AG$96),IF(OR(第四週!$AG$97=0,IFERROR(FIND("素-",第四週!$AG$97),0)&gt;0),"",","),IF(IFERROR(FIND("素-",第四週!$AG$97),0)&gt;0,"",第四週!$AG$97),IF(OR(第四週!$AG$98=0,IFERROR(FIND("素-",第四週!$AG$98),0)&gt;0),"",","),IF(IFERROR(FIND("素-",第四週!$AG$98),0)&gt;0,"",第四週!$AG$98),IF(OR(第四週!$AG$99=0,IFERROR(FIND("素-",第四週!$AG$99),0)&gt;0),"",","),IF(IFERROR(FIND("素-",第四週!$AG$99),0)&gt;0,"",第四週!$AG$99),IF(OR(第四週!$AG$100=0,IFERROR(FIND("素-",第四週!$AG$100),0)&gt;0),"",","),IF(IFERROR(FIND("素-",第四週!$AG$100),0)&gt;0,"",第四週!$AG$100))</f>
        <v/>
      </c>
      <c r="F59" s="628"/>
      <c r="G59" s="116" t="str">
        <f>_xlfn.CONCAT(IF(IFERROR(FIND("素-",第四週!$AG$199),0)&gt;0,"",第四週!$AG$199),IF(OR(第四週!$AG$200=0,IFERROR(FIND("素-",第四週!$AG$200),0)&gt;0),"",","),IF(IFERROR(FIND("素-",第四週!$AG$200),0)&gt;0,"",第四週!$AG$200),IF(OR(第四週!$AG$201=0,IFERROR(FIND("素-",第四週!$AG$201),0)&gt;0),"",","),IF(IFERROR(FIND("素-",第四週!$AG$201),0)&gt;0,"",第四週!$AG$201),IF(OR(第四週!$AG$202=0,IFERROR(FIND("素-",第四週!$AG$202),0)&gt;0),"",","),IF(IFERROR(FIND("素-",第四週!$AG$202),0)&gt;0,"",第四週!$AG$202),IF(OR(第四週!$AG$203=0,IFERROR(FIND("素-",第四週!$AG$203),0)&gt;0),"",","),IF(IFERROR(FIND("素-",第四週!$AG$203),0)&gt;0,"",第四週!$AG$203),IF(OR(第四週!$AG$204=0,IFERROR(FIND("素-",第四週!$AG$204),0)&gt;0),"",","),IF(IFERROR(FIND("素-",第四週!$AG$204),0)&gt;0,"",第四週!$AG$204),IF(OR(第四週!$AG$205=0,IFERROR(FIND("素-",第四週!$AG$205),0)&gt;0),"",","),IF(IFERROR(FIND("素-",第四週!$AG$205),0)&gt;0,"",第四週!$AG$205),IF(OR(第四週!$AG$206=0,IFERROR(FIND("素-",第四週!$AG$206),0)&gt;0),"",","),IF(IFERROR(FIND("素-",第四週!$AG$206),0)&gt;0,"",第四週!$AG$206))</f>
        <v/>
      </c>
      <c r="H59" s="640"/>
      <c r="I59" s="656"/>
      <c r="J59" s="636"/>
      <c r="K59" s="632"/>
      <c r="L59" s="632"/>
      <c r="M59" s="632"/>
      <c r="N59" s="632"/>
      <c r="O59" s="632"/>
      <c r="P59" s="638"/>
    </row>
    <row r="60" spans="1:16" ht="50.1" hidden="1" customHeight="1">
      <c r="A60" s="621"/>
      <c r="B60" s="623" t="s">
        <v>28</v>
      </c>
      <c r="C60" s="639"/>
      <c r="D60" s="126"/>
      <c r="E60" s="126"/>
      <c r="F60" s="627"/>
      <c r="G60" s="126"/>
      <c r="H60" s="639"/>
      <c r="I60" s="659"/>
      <c r="J60" s="657"/>
      <c r="K60" s="625"/>
      <c r="L60" s="625"/>
      <c r="M60" s="625"/>
      <c r="N60" s="625"/>
      <c r="O60" s="625"/>
      <c r="P60" s="637">
        <f>IFERROR(J60*70+K60*75+L60*25+M60*45+N60*60+O60*150,"")</f>
        <v>0</v>
      </c>
    </row>
    <row r="61" spans="1:16" s="117" customFormat="1" ht="25.15" hidden="1" customHeight="1">
      <c r="A61" s="622"/>
      <c r="B61" s="624"/>
      <c r="C61" s="640"/>
      <c r="D61" s="124"/>
      <c r="E61" s="124"/>
      <c r="F61" s="628"/>
      <c r="G61" s="124"/>
      <c r="H61" s="640"/>
      <c r="I61" s="656"/>
      <c r="J61" s="658"/>
      <c r="K61" s="626"/>
      <c r="L61" s="626"/>
      <c r="M61" s="626"/>
      <c r="N61" s="626"/>
      <c r="O61" s="626"/>
      <c r="P61" s="638"/>
    </row>
    <row r="62" spans="1:16" ht="50.1" hidden="1" customHeight="1">
      <c r="A62" s="621">
        <f>IF(第五週!$G$2=0,"",第五週!$G$2)</f>
        <v>45726</v>
      </c>
      <c r="B62" s="623" t="s">
        <v>12</v>
      </c>
      <c r="C62" s="639" t="str">
        <f>IF(第五週!$G$4=0,"",第五週!$G$4)</f>
        <v/>
      </c>
      <c r="D62" s="126" t="str">
        <f>IF(第五週!$G$34=0,"",第五週!$G$34)</f>
        <v/>
      </c>
      <c r="E62" s="126" t="str">
        <f>IF(第五週!$G$94=0,"",第五週!$G$94)</f>
        <v/>
      </c>
      <c r="F62" s="627" t="str">
        <f>IF(第五週!$G$184=0,"",第五週!$G$184)</f>
        <v/>
      </c>
      <c r="G62" s="126" t="str">
        <f>IF(第五週!$G$199=0,"",第五週!$G$199)</f>
        <v/>
      </c>
      <c r="H62" s="639" t="str">
        <f>IF(第五週!$G$214=0,"",第五週!$G$214)&amp;+IF(第五週!$G$235=0,"","+")&amp;+IF(第五週!$G$235=0,"",第五週!$G$235)</f>
        <v/>
      </c>
      <c r="I62" s="659" t="str">
        <f>IF(第五週!$G$230=0,"",第五週!$G$230)</f>
        <v/>
      </c>
      <c r="J62" s="635">
        <f>IF(第五週!$BE$1=0,0,第五週!$BE$1)</f>
        <v>0</v>
      </c>
      <c r="K62" s="631">
        <f>IF(第五週!$BF$1=0,0,第五週!$BF$1)</f>
        <v>0</v>
      </c>
      <c r="L62" s="631">
        <f>IF(第五週!$BG$1=0,0,第五週!$BG$1)</f>
        <v>0</v>
      </c>
      <c r="M62" s="631">
        <f>IFERROR(IF(L62="","",2.3+IF(第五週!$BH$1=0,0,第五週!$BH$1)),"")</f>
        <v>2.2999999999999998</v>
      </c>
      <c r="N62" s="631">
        <f>IF(第五週!$BI$1=0,0,第五週!$BI$1)</f>
        <v>0</v>
      </c>
      <c r="O62" s="631">
        <f>IF(第五週!$BJ$1=0,0,第五週!$BJ$1)</f>
        <v>0</v>
      </c>
      <c r="P62" s="637">
        <f>IFERROR(J62*70+K62*75+L62*25+M62*45+N62*60+O62*150,"")</f>
        <v>103.49999999999999</v>
      </c>
    </row>
    <row r="63" spans="1:16" s="129" customFormat="1" ht="30" hidden="1" customHeight="1">
      <c r="A63" s="622"/>
      <c r="B63" s="624"/>
      <c r="C63" s="640"/>
      <c r="D63" s="116" t="str">
        <f>_xlfn.CONCAT(IF(IFERROR(FIND("素-",第五週!$H$34),0)&gt;0,"",第五週!$H$34),IF(OR(第五週!$H$35=0,IFERROR(FIND("素-",第五週!$H$35),0)&gt;0),"",","),IF(IFERROR(FIND("素-",第五週!$H$35),0)&gt;0,"",第五週!$H$35),IF(OR(第五週!$H$36=0,IFERROR(FIND("素-",第五週!$H$36),0)&gt;0),"",","),IF(IFERROR(FIND("素-",第五週!$H$36),0)&gt;0,"",第五週!$H$36),IF(OR(第五週!$H$37=0,IFERROR(FIND("素-",第五週!$H$37),0)&gt;0),"",","),IF(IFERROR(FIND("素-",第五週!$H$37),0)&gt;0,"",第五週!$H$37),IF(OR(第五週!$H$38=0,IFERROR(FIND("素-",第五週!$H$38),0)&gt;0),"",","),IF(IFERROR(FIND("素-",第五週!$H$38),0)&gt;0,"",第五週!$H$38),IF(OR(第五週!$H$39=0,IFERROR(FIND("素-",第五週!$H$39),0)&gt;0),"",","),IF(IFERROR(FIND("素-",第五週!$H$39),0)&gt;0,"",第五週!$H$39),IF(OR(第五週!$H$40=0,IFERROR(FIND("素-",第五週!$H$40),0)&gt;0),"",","),IF(IFERROR(FIND("素-",第五週!$H$40),0)&gt;0,"",第五週!$H$40),IF(OR(第五週!$H$41=0,IFERROR(FIND("素-",第五週!$H$41),0)&gt;0),"",","),IF(IFERROR(FIND("素-",第五週!$H$41),0)&gt;0,"",第五週!$H$41),IF(OR(第五週!$H$42=0,IFERROR(FIND("素-",第五週!$H$42),0)&gt;0),"",","),IF(IFERROR(FIND("素-",第五週!$H$42),0)&gt;0,"",第五週!$H$42))</f>
        <v/>
      </c>
      <c r="E63" s="116" t="str">
        <f>_xlfn.CONCAT(IF(IFERROR(FIND("素-",第五週!$H$94),0)&gt;0,"",第五週!$H$94),IF(OR(第五週!$H$95=0,IFERROR(FIND("素-",第五週!$H$95),0)&gt;0),"",","),IF(IFERROR(FIND("素-",第五週!$H$95),0)&gt;0,"",第五週!$H$95),IF(OR(第五週!$H$96=0,IFERROR(FIND("素-",第五週!$H$96),0)&gt;0),"",","),IF(IFERROR(FIND("素-",第五週!$H$96),0)&gt;0,"",第五週!$H$96),IF(OR(第五週!$H$97=0,IFERROR(FIND("素-",第五週!$H$97),0)&gt;0),"",","),IF(IFERROR(FIND("素-",第五週!$H$97),0)&gt;0,"",第五週!$H$97),IF(OR(第五週!$H$98=0,IFERROR(FIND("素-",第五週!$H$98),0)&gt;0),"",","),IF(IFERROR(FIND("素-",第五週!$H$98),0)&gt;0,"",第五週!$H$98),IF(OR(第五週!$H$99=0,IFERROR(FIND("素-",第五週!$H$99),0)&gt;0),"",","),IF(IFERROR(FIND("素-",第五週!$H$99),0)&gt;0,"",第五週!$H$99),IF(OR(第五週!$H$100=0,IFERROR(FIND("素-",第五週!$H$100),0)&gt;0),"",","),IF(IFERROR(FIND("素-",第五週!$H$100),0)&gt;0,"",第五週!$H$100))</f>
        <v/>
      </c>
      <c r="F63" s="628"/>
      <c r="G63" s="116" t="str">
        <f>_xlfn.CONCAT(IF(IFERROR(FIND("素-",第五週!$H$199),0)&gt;0,"",第五週!$H$199),IF(OR(第五週!$H$200=0,IFERROR(FIND("素-",第五週!$H$200),0)&gt;0),"",","),IF(IFERROR(FIND("素-",第五週!$H$200),0)&gt;0,"",第五週!$H$200),IF(OR(第五週!$H$201=0,IFERROR(FIND("素-",第五週!$H$201),0)&gt;0),"",","),IF(IFERROR(FIND("素-",第五週!$H$201),0)&gt;0,"",第五週!$H$201),IF(OR(第五週!$H$202=0,IFERROR(FIND("素-",第五週!$H$202),0)&gt;0),"",","),IF(IFERROR(FIND("素-",第五週!$H$202),0)&gt;0,"",第五週!$H$202),IF(OR(第五週!$H$203=0,IFERROR(FIND("素-",第五週!$H$203),0)&gt;0),"",","),IF(IFERROR(FIND("素-",第五週!$H$203),0)&gt;0,"",第五週!$H$203),IF(OR(第五週!$H$204=0,IFERROR(FIND("素-",第五週!$H$204),0)&gt;0),"",","),IF(IFERROR(FIND("素-",第五週!$H$204),0)&gt;0,"",第五週!$H$204),IF(OR(第五週!$H$205=0,IFERROR(FIND("素-",第五週!$H$205),0)&gt;0),"",","),IF(IFERROR(FIND("素-",第五週!$H$205),0)&gt;0,"",第五週!$H$205),IF(OR(第五週!$H$206=0,IFERROR(FIND("素-",第五週!$H$206),0)&gt;0),"",","),IF(IFERROR(FIND("素-",第五週!$H$206),0)&gt;0,"",第五週!$H$206))</f>
        <v/>
      </c>
      <c r="H63" s="640"/>
      <c r="I63" s="656"/>
      <c r="J63" s="636"/>
      <c r="K63" s="632"/>
      <c r="L63" s="632"/>
      <c r="M63" s="632"/>
      <c r="N63" s="632"/>
      <c r="O63" s="632"/>
      <c r="P63" s="638"/>
    </row>
    <row r="64" spans="1:16" ht="50.1" hidden="1" customHeight="1">
      <c r="A64" s="621">
        <f>IF(第五週!$L$2=0,"",第五週!$L$2)</f>
        <v>45727</v>
      </c>
      <c r="B64" s="623" t="s">
        <v>13</v>
      </c>
      <c r="C64" s="639" t="str">
        <f>IF(第五週!$L$4=0,"",第五週!$L$4)</f>
        <v/>
      </c>
      <c r="D64" s="126" t="str">
        <f>IF(第五週!$L$34=0,"",第五週!$L$34)</f>
        <v/>
      </c>
      <c r="E64" s="126" t="str">
        <f>IF(第五週!$L$94=0,"",第五週!$L$94)</f>
        <v/>
      </c>
      <c r="F64" s="627" t="str">
        <f>IF(第五週!$L$184=0,"",第五週!$L$184)</f>
        <v/>
      </c>
      <c r="G64" s="126" t="str">
        <f>IF(第五週!$L$199=0,"",第五週!$L$199)</f>
        <v/>
      </c>
      <c r="H64" s="639" t="str">
        <f>IF(第五週!$L$214=0,"",第五週!$L$214)&amp;+IF(第五週!$L$235=0,"","+")&amp;+IF(第五週!$L$235=0,"",第五週!$L$235)</f>
        <v/>
      </c>
      <c r="I64" s="659" t="str">
        <f>IF(第五週!$L$230=0,"",第五週!$L$230)</f>
        <v/>
      </c>
      <c r="J64" s="635">
        <f>IF(第五週!$BK$1=0,0,第五週!$BK$1)</f>
        <v>0</v>
      </c>
      <c r="K64" s="631">
        <f>IF(第五週!$BL$1=0,0,第五週!$BL$1)</f>
        <v>0</v>
      </c>
      <c r="L64" s="631">
        <f>IF(第五週!$BM$1=0,0,第五週!$BM$1)</f>
        <v>0</v>
      </c>
      <c r="M64" s="631">
        <f>IFERROR(IF(L64="","",2.3+IF(第五週!$BN$1=0,0,第五週!$BN$1)),"")</f>
        <v>2.2999999999999998</v>
      </c>
      <c r="N64" s="631">
        <f>IF(第五週!$BO$1=0,0,第五週!$BO$1)</f>
        <v>0</v>
      </c>
      <c r="O64" s="631">
        <f>IF(第五週!$BP$1=0,0,第五週!$BP$1)</f>
        <v>0</v>
      </c>
      <c r="P64" s="637">
        <f>IFERROR(J64*70+K64*75+L64*25+M64*45+N64*60+O64*150,"")</f>
        <v>103.49999999999999</v>
      </c>
    </row>
    <row r="65" spans="1:16" s="129" customFormat="1" ht="30" hidden="1" customHeight="1" thickBot="1">
      <c r="A65" s="643"/>
      <c r="B65" s="644"/>
      <c r="C65" s="645"/>
      <c r="D65" s="186" t="str">
        <f>_xlfn.CONCAT(IF(IFERROR(FIND("素-",第五週!$M$34),0)&gt;0,"",第五週!$M$34),IF(OR(第五週!$M$35=0,IFERROR(FIND("素-",第五週!$M$35),0)&gt;0),"",","),IF(IFERROR(FIND("素-",第五週!$M$35),0)&gt;0,"",第五週!$M$35),IF(OR(第五週!$M$36=0,IFERROR(FIND("素-",第五週!$M$36),0)&gt;0),"",","),IF(IFERROR(FIND("素-",第五週!$M$36),0)&gt;0,"",第五週!$M$36),IF(OR(第五週!$M$37=0,IFERROR(FIND("素-",第五週!$M$37),0)&gt;0),"",","),IF(IFERROR(FIND("素-",第五週!$M$37),0)&gt;0,"",第五週!$M$37),IF(OR(第五週!$M$38=0,IFERROR(FIND("素-",第五週!$M$38),0)&gt;0),"",","),IF(IFERROR(FIND("素-",第五週!$M$38),0)&gt;0,"",第五週!$M$38),IF(OR(第五週!$M$39=0,IFERROR(FIND("素-",第五週!$M$39),0)&gt;0),"",","),IF(IFERROR(FIND("素-",第五週!$M$39),0)&gt;0,"",第五週!$M$39),IF(OR(第五週!$M$40=0,IFERROR(FIND("素-",第五週!$M$40),0)&gt;0),"",","),IF(IFERROR(FIND("素-",第五週!$M$40),0)&gt;0,"",第五週!$M$40),IF(OR(第五週!$M$41=0,IFERROR(FIND("素-",第五週!$M$41),0)&gt;0),"",","),IF(IFERROR(FIND("素-",第五週!$M$41),0)&gt;0,"",第五週!$M$41),IF(OR(第五週!$M$42=0,IFERROR(FIND("素-",第五週!$M$42),0)&gt;0),"",","),IF(IFERROR(FIND("素-",第五週!$M$42),0)&gt;0,"",第五週!$M$42))</f>
        <v/>
      </c>
      <c r="E65" s="186" t="str">
        <f>_xlfn.CONCAT(IF(IFERROR(FIND("素-",第五週!$M$94),0)&gt;0,"",第五週!$M$94),IF(OR(第五週!$M$95=0,IFERROR(FIND("素-",第五週!$M$95),0)&gt;0),"",","),IF(IFERROR(FIND("素-",第五週!$M$95),0)&gt;0,"",第五週!$M$95),IF(OR(第五週!$M$96=0,IFERROR(FIND("素-",第五週!$M$96),0)&gt;0),"",","),IF(IFERROR(FIND("素-",第五週!$M$96),0)&gt;0,"",第五週!$M$96),IF(OR(第五週!$M$97=0,IFERROR(FIND("素-",第五週!$M$97),0)&gt;0),"",","),IF(IFERROR(FIND("素-",第五週!$M$97),0)&gt;0,"",第五週!$M$97),IF(OR(第五週!$M$98=0,IFERROR(FIND("素-",第五週!$M$98),0)&gt;0),"",","),IF(IFERROR(FIND("素-",第五週!$M$98),0)&gt;0,"",第五週!$M$98),IF(OR(第五週!$M$99=0,IFERROR(FIND("素-",第五週!$M$99),0)&gt;0),"",","),IF(IFERROR(FIND("素-",第五週!$M$99),0)&gt;0,"",第五週!$M$99),IF(OR(第五週!$M$100=0,IFERROR(FIND("素-",第五週!$M$100),0)&gt;0),"",","),IF(IFERROR(FIND("素-",第五週!$M$100),0)&gt;0,"",第五週!$M$100))</f>
        <v/>
      </c>
      <c r="F65" s="646"/>
      <c r="G65" s="186" t="str">
        <f>_xlfn.CONCAT(IF(IFERROR(FIND("素-",第五週!$M$199),0)&gt;0,"",第五週!$M$199),IF(OR(第五週!$M$200=0,IFERROR(FIND("素-",第五週!$M$200),0)&gt;0),"",","),IF(IFERROR(FIND("素-",第五週!$M$200),0)&gt;0,"",第五週!$M$200),IF(OR(第五週!$M$201=0,IFERROR(FIND("素-",第五週!$M$201),0)&gt;0),"",","),IF(IFERROR(FIND("素-",第五週!$M$201),0)&gt;0,"",第五週!$M$201),IF(OR(第五週!$M$202=0,IFERROR(FIND("素-",第五週!$M$202),0)&gt;0),"",","),IF(IFERROR(FIND("素-",第五週!$M$202),0)&gt;0,"",第五週!$M$202),IF(OR(第五週!$M$203=0,IFERROR(FIND("素-",第五週!$M$203),0)&gt;0),"",","),IF(IFERROR(FIND("素-",第五週!$M$203),0)&gt;0,"",第五週!$M$203),IF(OR(第五週!$M$204=0,IFERROR(FIND("素-",第五週!$M$204),0)&gt;0),"",","),IF(IFERROR(FIND("素-",第五週!$M$204),0)&gt;0,"",第五週!$M$204),IF(OR(第五週!$M$205=0,IFERROR(FIND("素-",第五週!$M$205),0)&gt;0),"",","),IF(IFERROR(FIND("素-",第五週!$M$205),0)&gt;0,"",第五週!$M$205),IF(OR(第五週!$M$206=0,IFERROR(FIND("素-",第五週!$M$206),0)&gt;0),"",","),IF(IFERROR(FIND("素-",第五週!$M$206),0)&gt;0,"",第五週!$M$206))</f>
        <v/>
      </c>
      <c r="H65" s="645"/>
      <c r="I65" s="660"/>
      <c r="J65" s="636"/>
      <c r="K65" s="632"/>
      <c r="L65" s="632"/>
      <c r="M65" s="632"/>
      <c r="N65" s="632"/>
      <c r="O65" s="632"/>
      <c r="P65" s="638"/>
    </row>
    <row r="66" spans="1:16" ht="50.1" hidden="1" customHeight="1">
      <c r="A66" s="650">
        <f>IF(第五週!$Q$2=0,"",第五週!$Q$2)</f>
        <v>45728</v>
      </c>
      <c r="B66" s="651" t="s">
        <v>14</v>
      </c>
      <c r="C66" s="652" t="str">
        <f>IF(第五週!$Q$4=0,"",第五週!$Q$4)</f>
        <v/>
      </c>
      <c r="D66" s="291" t="str">
        <f>IF(第五週!$Q$34=0,"",第五週!$Q$34)</f>
        <v/>
      </c>
      <c r="E66" s="291" t="str">
        <f>IF(第五週!$Q$94=0,"",第五週!$Q$94)</f>
        <v/>
      </c>
      <c r="F66" s="653" t="str">
        <f>IF(第五週!$Q$184=0,"",第五週!$Q$184)</f>
        <v/>
      </c>
      <c r="G66" s="291" t="str">
        <f>IF(第五週!$Q$199=0,"",第五週!$Q$199)</f>
        <v/>
      </c>
      <c r="H66" s="652" t="str">
        <f>IF(第五週!$Q$214=0,"",第五週!$Q$214)&amp;+IF(第五週!$Q$235=0,"","+")&amp;+IF(第五週!$Q$235=0,"",第五週!$Q$235)</f>
        <v/>
      </c>
      <c r="I66" s="652" t="str">
        <f>IF(第五週!$Q$230=0,"",第五週!$Q$230)</f>
        <v/>
      </c>
      <c r="J66" s="631">
        <f>IF(第五週!$BQ$1=0,0,第五週!$BQ$1)</f>
        <v>0</v>
      </c>
      <c r="K66" s="631">
        <f>IF(第五週!$BR$1=0,0,第五週!$BR$1)</f>
        <v>0</v>
      </c>
      <c r="L66" s="631">
        <f>IF(第五週!$BS$1=0,0,第五週!$BS$1)</f>
        <v>0</v>
      </c>
      <c r="M66" s="631">
        <f>IFERROR(IF(L66="","",2.3+IF(第五週!$BT$1=0,0,第五週!$BT$1)),"")</f>
        <v>2.2999999999999998</v>
      </c>
      <c r="N66" s="631">
        <f>IF(第五週!$BU$1=0,0,第五週!$BU$1)</f>
        <v>0</v>
      </c>
      <c r="O66" s="631">
        <f>IF(第五週!$BV$1=0,0,第五週!$BV$1)</f>
        <v>0</v>
      </c>
      <c r="P66" s="637">
        <f>IFERROR(J66*70+K66*75+L66*25+M66*45+N66*60+O66*150,"")</f>
        <v>103.49999999999999</v>
      </c>
    </row>
    <row r="67" spans="1:16" s="129" customFormat="1" ht="30" hidden="1" customHeight="1">
      <c r="A67" s="622"/>
      <c r="B67" s="624"/>
      <c r="C67" s="640"/>
      <c r="D67" s="116" t="str">
        <f>_xlfn.CONCAT(IF(IFERROR(FIND("素-",第五週!$R$34),0)&gt;0,"",第五週!$R$34),IF(OR(第五週!$R$35=0,IFERROR(FIND("素-",第五週!$R$35),0)&gt;0),"",","),IF(IFERROR(FIND("素-",第五週!$R$35),0)&gt;0,"",第五週!$R$35),IF(OR(第五週!$R$36=0,IFERROR(FIND("素-",第五週!$R$36),0)&gt;0),"",","),IF(IFERROR(FIND("素-",第五週!$R$36),0)&gt;0,"",第五週!$R$36),IF(OR(第五週!$R$37=0,IFERROR(FIND("素-",第五週!$R$37),0)&gt;0),"",","),IF(IFERROR(FIND("素-",第五週!$R$37),0)&gt;0,"",第五週!$R$37),IF(OR(第五週!$R$38=0,IFERROR(FIND("素-",第五週!$R$38),0)&gt;0),"",","),IF(IFERROR(FIND("素-",第五週!$R$38),0)&gt;0,"",第五週!$R$38),IF(OR(第五週!$R$39=0,IFERROR(FIND("素-",第五週!$R$39),0)&gt;0),"",","),IF(IFERROR(FIND("素-",第五週!$R$39),0)&gt;0,"",第五週!$R$39),IF(OR(第五週!$R$40=0,IFERROR(FIND("素-",第五週!$R$40),0)&gt;0),"",","),IF(IFERROR(FIND("素-",第五週!$R$40),0)&gt;0,"",第五週!$R$40),IF(OR(第五週!$R$41=0,IFERROR(FIND("素-",第五週!$R$41),0)&gt;0),"",","),IF(IFERROR(FIND("素-",第五週!$R$41),0)&gt;0,"",第五週!$R$41),IF(OR(第五週!$R$42=0,IFERROR(FIND("素-",第五週!$R$42),0)&gt;0),"",","),IF(IFERROR(FIND("素-",第五週!$R$42),0)&gt;0,"",第五週!$R$42))</f>
        <v/>
      </c>
      <c r="E67" s="116" t="str">
        <f>_xlfn.CONCAT(IF(IFERROR(FIND("素-",第五週!$R$94),0)&gt;0,"",第五週!$R$94),IF(OR(第五週!$R$95=0,IFERROR(FIND("素-",第五週!$R$95),0)&gt;0),"",","),IF(IFERROR(FIND("素-",第五週!$R$95),0)&gt;0,"",第五週!$R$95),IF(OR(第五週!$R$96=0,IFERROR(FIND("素-",第五週!$R$96),0)&gt;0),"",","),IF(IFERROR(FIND("素-",第五週!$R$96),0)&gt;0,"",第五週!$R$96),IF(OR(第五週!$R$97=0,IFERROR(FIND("素-",第五週!$R$97),0)&gt;0),"",","),IF(IFERROR(FIND("素-",第五週!$R$97),0)&gt;0,"",第五週!$R$97),IF(OR(第五週!$R$98=0,IFERROR(FIND("素-",第五週!$R$98),0)&gt;0),"",","),IF(IFERROR(FIND("素-",第五週!$R$98),0)&gt;0,"",第五週!$R$98),IF(OR(第五週!$R$99=0,IFERROR(FIND("素-",第五週!$R$99),0)&gt;0),"",","),IF(IFERROR(FIND("素-",第五週!$R$99),0)&gt;0,"",第五週!$R$99),IF(OR(第五週!$R$100=0,IFERROR(FIND("素-",第五週!$R$100),0)&gt;0),"",","),IF(IFERROR(FIND("素-",第五週!$R$100),0)&gt;0,"",第五週!$R$100))</f>
        <v/>
      </c>
      <c r="F67" s="628"/>
      <c r="G67" s="116" t="str">
        <f>_xlfn.CONCAT(IF(IFERROR(FIND("素-",第五週!$R$199),0)&gt;0,"",第五週!$R$199),IF(OR(第五週!$R$200=0,IFERROR(FIND("素-",第五週!$R$200),0)&gt;0),"",","),IF(IFERROR(FIND("素-",第五週!$R$200),0)&gt;0,"",第五週!$R$200),IF(OR(第五週!$R$201=0,IFERROR(FIND("素-",第五週!$R$201),0)&gt;0),"",","),IF(IFERROR(FIND("素-",第五週!$R$201),0)&gt;0,"",第五週!$R$201),IF(OR(第五週!$R$202=0,IFERROR(FIND("素-",第五週!$R$202),0)&gt;0),"",","),IF(IFERROR(FIND("素-",第五週!$R$202),0)&gt;0,"",第五週!$R$202),IF(OR(第五週!$R$203=0,IFERROR(FIND("素-",第五週!$R$203),0)&gt;0),"",","),IF(IFERROR(FIND("素-",第五週!$R$203),0)&gt;0,"",第五週!$R$203),IF(OR(第五週!$R$204=0,IFERROR(FIND("素-",第五週!$R$204),0)&gt;0),"",","),IF(IFERROR(FIND("素-",第五週!$R$204),0)&gt;0,"",第五週!$R$204),IF(OR(第五週!$R$205=0,IFERROR(FIND("素-",第五週!$R$205),0)&gt;0),"",","),IF(IFERROR(FIND("素-",第五週!$R$205),0)&gt;0,"",第五週!$R$205),IF(OR(第五週!$R$206=0,IFERROR(FIND("素-",第五週!$R$206),0)&gt;0),"",","),IF(IFERROR(FIND("素-",第五週!$R$206),0)&gt;0,"",第五週!$R$206))</f>
        <v/>
      </c>
      <c r="H67" s="640"/>
      <c r="I67" s="640"/>
      <c r="J67" s="632"/>
      <c r="K67" s="632"/>
      <c r="L67" s="632"/>
      <c r="M67" s="632"/>
      <c r="N67" s="632"/>
      <c r="O67" s="632"/>
      <c r="P67" s="638"/>
    </row>
    <row r="68" spans="1:16" ht="50.1" hidden="1" customHeight="1">
      <c r="A68" s="621">
        <f>IF(第五週!$V$2=0,"",第五週!$V$2)</f>
        <v>45729</v>
      </c>
      <c r="B68" s="623" t="s">
        <v>15</v>
      </c>
      <c r="C68" s="639" t="str">
        <f>IF(第五週!$V$4=0,"",第五週!$V$4)</f>
        <v/>
      </c>
      <c r="D68" s="126" t="str">
        <f>IF(第五週!$V$34=0,"",第五週!$V$34)</f>
        <v/>
      </c>
      <c r="E68" s="126" t="str">
        <f>IF(第五週!$V$94=0,"",第五週!$V$94)</f>
        <v/>
      </c>
      <c r="F68" s="627" t="str">
        <f>IF(第五週!$V$184=0,"",第五週!$V$184)</f>
        <v/>
      </c>
      <c r="G68" s="126" t="str">
        <f>IF(第五週!$V$199=0,"",第五週!$V$199)</f>
        <v/>
      </c>
      <c r="H68" s="639" t="str">
        <f>IF(第五週!$V$214=0,"",第五週!$V$214)&amp;+IF(第五週!$V$235=0,"","+")&amp;+IF(第五週!$V$235=0,"",第五週!$V$235)</f>
        <v/>
      </c>
      <c r="I68" s="639" t="str">
        <f>IF(第五週!$V$230=0,"",第五週!$V$230)</f>
        <v/>
      </c>
      <c r="J68" s="631">
        <f>IF(第五週!$BW$1=0,0,第五週!$BW$1)</f>
        <v>0</v>
      </c>
      <c r="K68" s="631">
        <f>IF(第五週!$BX$1=0,0,第五週!$BX$1)</f>
        <v>0</v>
      </c>
      <c r="L68" s="631">
        <f>IF(第五週!$BY$1=0,0,第五週!$BY$1)</f>
        <v>0</v>
      </c>
      <c r="M68" s="631">
        <f>IFERROR(IF(L68="","",2.3+IF(第五週!$BZ$1=0,0,第五週!$BZ$1)),"")</f>
        <v>2.2999999999999998</v>
      </c>
      <c r="N68" s="631">
        <f>IF(第五週!$CA$1=0,0,第五週!$CA$1)</f>
        <v>0</v>
      </c>
      <c r="O68" s="631">
        <f>IF(第五週!$CB$1=0,0,第五週!$CB$1)</f>
        <v>0</v>
      </c>
      <c r="P68" s="637">
        <f>IFERROR(J68*70+K68*75+L68*25+M68*45+N68*60+O68*150,"")</f>
        <v>103.49999999999999</v>
      </c>
    </row>
    <row r="69" spans="1:16" s="129" customFormat="1" ht="30" hidden="1" customHeight="1">
      <c r="A69" s="622"/>
      <c r="B69" s="624"/>
      <c r="C69" s="640"/>
      <c r="D69" s="116" t="str">
        <f>_xlfn.CONCAT(IF(IFERROR(FIND("素-",第五週!$W$34),0)&gt;0,"",第五週!$W$34),IF(OR(第五週!$W$35=0,IFERROR(FIND("素-",第五週!$W$35),0)&gt;0),"",","),IF(IFERROR(FIND("素-",第五週!$W$35),0)&gt;0,"",第五週!$W$35),IF(OR(第五週!$W$36=0,IFERROR(FIND("素-",第五週!$W$36),0)&gt;0),"",","),IF(IFERROR(FIND("素-",第五週!$W$36),0)&gt;0,"",第五週!$W$36),IF(OR(第五週!$W$37=0,IFERROR(FIND("素-",第五週!$W$37),0)&gt;0),"",","),IF(IFERROR(FIND("素-",第五週!$W$37),0)&gt;0,"",第五週!$W$37),IF(OR(第五週!$W$38=0,IFERROR(FIND("素-",第五週!$W$38),0)&gt;0),"",","),IF(IFERROR(FIND("素-",第五週!$W$38),0)&gt;0,"",第五週!$W$38),IF(OR(第五週!$W$39=0,IFERROR(FIND("素-",第五週!$W$39),0)&gt;0),"",","),IF(IFERROR(FIND("素-",第五週!$W$39),0)&gt;0,"",第五週!$W$39),IF(OR(第五週!$W$40=0,IFERROR(FIND("素-",第五週!$W$40),0)&gt;0),"",","),IF(IFERROR(FIND("素-",第五週!$W$40),0)&gt;0,"",第五週!$W$40),IF(OR(第五週!$W$41=0,IFERROR(FIND("素-",第五週!$W$41),0)&gt;0),"",","),IF(IFERROR(FIND("素-",第五週!$W$41),0)&gt;0,"",第五週!$W$41),IF(OR(第五週!$W$42=0,IFERROR(FIND("素-",第五週!$W$42),0)&gt;0),"",","),IF(IFERROR(FIND("素-",第五週!$W$42),0)&gt;0,"",第五週!$W$42))</f>
        <v/>
      </c>
      <c r="E69" s="116" t="str">
        <f>_xlfn.CONCAT(IF(IFERROR(FIND("素-",第五週!$W$94),0)&gt;0,"",第五週!$W$94),IF(OR(第五週!$W$95=0,IFERROR(FIND("素-",第五週!$W$95),0)&gt;0),"",","),IF(IFERROR(FIND("素-",第五週!$W$95),0)&gt;0,"",第五週!$W$95),IF(OR(第五週!$W$96=0,IFERROR(FIND("素-",第五週!$W$96),0)&gt;0),"",","),IF(IFERROR(FIND("素-",第五週!$W$96),0)&gt;0,"",第五週!$W$96),IF(OR(第五週!$W$97=0,IFERROR(FIND("素-",第五週!$W$97),0)&gt;0),"",","),IF(IFERROR(FIND("素-",第五週!$W$97),0)&gt;0,"",第五週!$W$97),IF(OR(第五週!$W$98=0,IFERROR(FIND("素-",第五週!$W$98),0)&gt;0),"",","),IF(IFERROR(FIND("素-",第五週!$W$98),0)&gt;0,"",第五週!$W$98),IF(OR(第五週!$W$99=0,IFERROR(FIND("素-",第五週!$W$99),0)&gt;0),"",","),IF(IFERROR(FIND("素-",第五週!$W$99),0)&gt;0,"",第五週!$W$99),IF(OR(第五週!$W$100=0,IFERROR(FIND("素-",第五週!$W$100),0)&gt;0),"",","),IF(IFERROR(FIND("素-",第五週!$W$100),0)&gt;0,"",第五週!$W$100))</f>
        <v/>
      </c>
      <c r="F69" s="628"/>
      <c r="G69" s="116" t="str">
        <f>_xlfn.CONCAT(IF(IFERROR(FIND("素-",第五週!$W$199),0)&gt;0,"",第五週!$W$199),IF(OR(第五週!$W$200=0,IFERROR(FIND("素-",第五週!$W$200),0)&gt;0),"",","),IF(IFERROR(FIND("素-",第五週!$W$200),0)&gt;0,"",第五週!$W$200),IF(OR(第五週!$W$201=0,IFERROR(FIND("素-",第五週!$W$201),0)&gt;0),"",","),IF(IFERROR(FIND("素-",第五週!$W$201),0)&gt;0,"",第五週!$W$201),IF(OR(第五週!$W$202=0,IFERROR(FIND("素-",第五週!$W$202),0)&gt;0),"",","),IF(IFERROR(FIND("素-",第五週!$W$202),0)&gt;0,"",第五週!$W$202),IF(OR(第五週!$W$203=0,IFERROR(FIND("素-",第五週!$W$203),0)&gt;0),"",","),IF(IFERROR(FIND("素-",第五週!$W$203),0)&gt;0,"",第五週!$W$203),IF(OR(第五週!$W$204=0,IFERROR(FIND("素-",第五週!$W$204),0)&gt;0),"",","),IF(IFERROR(FIND("素-",第五週!$W$204),0)&gt;0,"",第五週!$W$204),IF(OR(第五週!$W$205=0,IFERROR(FIND("素-",第五週!$W$205),0)&gt;0),"",","),IF(IFERROR(FIND("素-",第五週!$W$205),0)&gt;0,"",第五週!$W$205),IF(OR(第五週!$W$206=0,IFERROR(FIND("素-",第五週!$W$206),0)&gt;0),"",","),IF(IFERROR(FIND("素-",第五週!$W$206),0)&gt;0,"",第五週!$W$206))</f>
        <v/>
      </c>
      <c r="H69" s="640"/>
      <c r="I69" s="640"/>
      <c r="J69" s="632"/>
      <c r="K69" s="632"/>
      <c r="L69" s="632"/>
      <c r="M69" s="632"/>
      <c r="N69" s="632"/>
      <c r="O69" s="632"/>
      <c r="P69" s="638"/>
    </row>
    <row r="70" spans="1:16" ht="50.1" hidden="1" customHeight="1">
      <c r="A70" s="621">
        <f>IF(第五週!$AA$2=0,"",第五週!$AA$2)</f>
        <v>45730</v>
      </c>
      <c r="B70" s="623" t="s">
        <v>26</v>
      </c>
      <c r="C70" s="639" t="str">
        <f>IF(第五週!$AA$4=0,"",第五週!$AA$4)</f>
        <v/>
      </c>
      <c r="D70" s="126" t="str">
        <f>IF(第五週!$AA$34=0,"",第五週!$AA$34)</f>
        <v/>
      </c>
      <c r="E70" s="126" t="str">
        <f>IF(第五週!$AA$94=0,"",第五週!$AA$94)</f>
        <v/>
      </c>
      <c r="F70" s="627" t="str">
        <f>IF(第五週!$AA$184=0,"",第五週!$AA$184)</f>
        <v/>
      </c>
      <c r="G70" s="126" t="str">
        <f>IF(第五週!$AA$199=0,"",第五週!$AA$199)</f>
        <v/>
      </c>
      <c r="H70" s="639" t="str">
        <f>IF(第五週!$AA$214=0,"",第五週!$AA$214)&amp;+IF(第五週!$AA$235=0,"","+")&amp;+IF(第五週!$AA$235=0,"",第五週!$AA$235)</f>
        <v/>
      </c>
      <c r="I70" s="639" t="str">
        <f>IF(第五週!$AA$230=0,"",第五週!$AA$230)</f>
        <v/>
      </c>
      <c r="J70" s="631">
        <f>IF(第五週!$CC$1=0,0,第五週!$CC$1)</f>
        <v>0</v>
      </c>
      <c r="K70" s="631">
        <f>IF(第五週!$CD$1=0,0,第五週!$CD$1)</f>
        <v>0</v>
      </c>
      <c r="L70" s="631">
        <f>IF(第五週!$CE$1=0,0,第五週!$CE$1)</f>
        <v>0</v>
      </c>
      <c r="M70" s="631">
        <f>IFERROR(IF(L70="","",2.3+IF(第五週!$CF$1=0,0,第五週!$CF$1)),"")</f>
        <v>2.2999999999999998</v>
      </c>
      <c r="N70" s="631">
        <f>IF(第五週!$CG$1=0,0,第五週!$CG$1)</f>
        <v>0</v>
      </c>
      <c r="O70" s="631">
        <f>IF(第五週!$CH$1=0,0,第五週!$CH$1)</f>
        <v>0</v>
      </c>
      <c r="P70" s="637">
        <f>IFERROR(J70*70+K70*75+L70*25+M70*45+N70*60+O70*150,"")</f>
        <v>103.49999999999999</v>
      </c>
    </row>
    <row r="71" spans="1:16" s="129" customFormat="1" ht="30" hidden="1" customHeight="1">
      <c r="A71" s="622"/>
      <c r="B71" s="624"/>
      <c r="C71" s="640"/>
      <c r="D71" s="116" t="str">
        <f>_xlfn.CONCAT(IF(IFERROR(FIND("素-",第五週!$AB$34),0)&gt;0,"",第五週!$AB$34),IF(OR(第五週!$AB$35=0,IFERROR(FIND("素-",第五週!$AB$35),0)&gt;0),"",","),IF(IFERROR(FIND("素-",第五週!$AB$35),0)&gt;0,"",第五週!$AB$35),IF(OR(第五週!$AB$36=0,IFERROR(FIND("素-",第五週!$AB$36),0)&gt;0),"",","),IF(IFERROR(FIND("素-",第五週!$AB$36),0)&gt;0,"",第五週!$AB$36),IF(OR(第五週!$AB$37=0,IFERROR(FIND("素-",第五週!$AB$37),0)&gt;0),"",","),IF(IFERROR(FIND("素-",第五週!$AB$37),0)&gt;0,"",第五週!$AB$37),IF(OR(第五週!$AB$38=0,IFERROR(FIND("素-",第五週!$AB$38),0)&gt;0),"",","),IF(IFERROR(FIND("素-",第五週!$AB$38),0)&gt;0,"",第五週!$AB$38),IF(OR(第五週!$AB$39=0,IFERROR(FIND("素-",第五週!$AB$39),0)&gt;0),"",","),IF(IFERROR(FIND("素-",第五週!$AB$39),0)&gt;0,"",第五週!$AB$39),IF(OR(第五週!$AB$40=0,IFERROR(FIND("素-",第五週!$AB$40),0)&gt;0),"",","),IF(IFERROR(FIND("素-",第五週!$AB$40),0)&gt;0,"",第五週!$AB$40),IF(OR(第五週!$AB$41=0,IFERROR(FIND("素-",第五週!$AB$41),0)&gt;0),"",","),IF(IFERROR(FIND("素-",第五週!$AB$41),0)&gt;0,"",第五週!$AB$41),IF(OR(第五週!$AB$42=0,IFERROR(FIND("素-",第五週!$AB$42),0)&gt;0),"",","),IF(IFERROR(FIND("素-",第五週!$AB$42),0)&gt;0,"",第五週!$AB$42))</f>
        <v/>
      </c>
      <c r="E71" s="116" t="str">
        <f>_xlfn.CONCAT(IF(IFERROR(FIND("素-",第五週!$AB$94),0)&gt;0,"",第五週!$AB$94),IF(OR(第五週!$AB$95=0,IFERROR(FIND("素-",第五週!$AB$95),0)&gt;0),"",","),IF(IFERROR(FIND("素-",第五週!$AB$95),0)&gt;0,"",第五週!$AB$95),IF(OR(第五週!$AB$96=0,IFERROR(FIND("素-",第五週!$AB$96),0)&gt;0),"",","),IF(IFERROR(FIND("素-",第五週!$AB$96),0)&gt;0,"",第五週!$AB$96),IF(OR(第五週!$AB$97=0,IFERROR(FIND("素-",第五週!$AB$97),0)&gt;0),"",","),IF(IFERROR(FIND("素-",第五週!$AB$97),0)&gt;0,"",第五週!$AB$97),IF(OR(第五週!$AB$98=0,IFERROR(FIND("素-",第五週!$AB$98),0)&gt;0),"",","),IF(IFERROR(FIND("素-",第五週!$AB$98),0)&gt;0,"",第五週!$AB$98),IF(OR(第五週!$AB$99=0,IFERROR(FIND("素-",第五週!$AB$99),0)&gt;0),"",","),IF(IFERROR(FIND("素-",第五週!$AB$99),0)&gt;0,"",第五週!$AB$99),IF(OR(第五週!$AB$100=0,IFERROR(FIND("素-",第五週!$AB$100),0)&gt;0),"",","),IF(IFERROR(FIND("素-",第五週!$AB$100),0)&gt;0,"",第五週!$AB$100))</f>
        <v/>
      </c>
      <c r="F71" s="628"/>
      <c r="G71" s="116" t="str">
        <f>_xlfn.CONCAT(IF(IFERROR(FIND("素-",第五週!$AB$199),0)&gt;0,"",第五週!$AB$199),IF(OR(第五週!$AB$200=0,IFERROR(FIND("素-",第五週!$AB$200),0)&gt;0),"",","),IF(IFERROR(FIND("素-",第五週!$AB$200),0)&gt;0,"",第五週!$AB$200),IF(OR(第五週!$AB$201=0,IFERROR(FIND("素-",第五週!$AB$201),0)&gt;0),"",","),IF(IFERROR(FIND("素-",第五週!$AB$201),0)&gt;0,"",第五週!$AB$201),IF(OR(第五週!$AB$202=0,IFERROR(FIND("素-",第五週!$AB$202),0)&gt;0),"",","),IF(IFERROR(FIND("素-",第五週!$AB$202),0)&gt;0,"",第五週!$AB$202),IF(OR(第五週!$AB$203=0,IFERROR(FIND("素-",第五週!$AB$203),0)&gt;0),"",","),IF(IFERROR(FIND("素-",第五週!$AB$203),0)&gt;0,"",第五週!$AB$203),IF(OR(第五週!$AB$204=0,IFERROR(FIND("素-",第五週!$AB$204),0)&gt;0),"",","),IF(IFERROR(FIND("素-",第五週!$AB$204),0)&gt;0,"",第五週!$AB$204),IF(OR(第五週!$AB$205=0,IFERROR(FIND("素-",第五週!$AB$205),0)&gt;0),"",","),IF(IFERROR(FIND("素-",第五週!$AB$205),0)&gt;0,"",第五週!$AB$205),IF(OR(第五週!$AB$206=0,IFERROR(FIND("素-",第五週!$AB$206),0)&gt;0),"",","),IF(IFERROR(FIND("素-",第五週!$AB$206),0)&gt;0,"",第五週!$AB$206))</f>
        <v/>
      </c>
      <c r="H71" s="640"/>
      <c r="I71" s="640"/>
      <c r="J71" s="632"/>
      <c r="K71" s="632"/>
      <c r="L71" s="632"/>
      <c r="M71" s="632"/>
      <c r="N71" s="632"/>
      <c r="O71" s="632"/>
      <c r="P71" s="638"/>
    </row>
    <row r="72" spans="1:16" ht="50.1" hidden="1" customHeight="1">
      <c r="A72" s="665" t="str">
        <f>IF(第五週!$AF$2=0,"",第五週!$AF$2)</f>
        <v/>
      </c>
      <c r="B72" s="667" t="s">
        <v>27</v>
      </c>
      <c r="C72" s="625" t="str">
        <f>IF(第五週!$AF$4=0,"",第五週!$AF$4)</f>
        <v/>
      </c>
      <c r="D72" s="126" t="str">
        <f>IF(第五週!$AF$34=0,"",第五週!$AF$34)</f>
        <v/>
      </c>
      <c r="E72" s="126" t="str">
        <f>IF(第五週!$AF$94=0,"",第五週!$AF$94)</f>
        <v/>
      </c>
      <c r="F72" s="627" t="str">
        <f>IF(第五週!$AF$184=0,"",第五週!$AF$184)</f>
        <v/>
      </c>
      <c r="G72" s="126" t="str">
        <f>IF(第五週!$AF$199=0,"",第五週!$AF$199)</f>
        <v/>
      </c>
      <c r="H72" s="625" t="str">
        <f>IF(第五週!$AF$214=0,"",第五週!$AF$214)&amp;+IF(第五週!$AF$235=0,"","+")&amp;+IF(第五週!$AF$235=0,"",第五週!$AF$235)</f>
        <v/>
      </c>
      <c r="I72" s="625" t="str">
        <f>IF(第五週!$AF$230=0,"",第五週!$AF$230)</f>
        <v/>
      </c>
      <c r="J72" s="661">
        <f>IF(第五週!$CI$1=0,0,第五週!$CI$1)</f>
        <v>0</v>
      </c>
      <c r="K72" s="661">
        <f>IF(第五週!$CJ$1=0,0,第五週!$CJ$1)</f>
        <v>0</v>
      </c>
      <c r="L72" s="661">
        <f>IF(第五週!$CK$1=0,0,第五週!$CK$1)</f>
        <v>0</v>
      </c>
      <c r="M72" s="661">
        <f>IF(第五週!$CL$1=0,0,第五週!$CL$1)</f>
        <v>0</v>
      </c>
      <c r="N72" s="661">
        <f>IF(第五週!$CM$1=0,0,第五週!$CM$1)</f>
        <v>0</v>
      </c>
      <c r="O72" s="661">
        <f>IF(第五週!$CN$1=0,0,第五週!$CN$1)</f>
        <v>0</v>
      </c>
      <c r="P72" s="663">
        <f>IFERROR(J72*70+K72*75+L72*25+M72*45+N72*60+O72*150,"")</f>
        <v>0</v>
      </c>
    </row>
    <row r="73" spans="1:16" s="117" customFormat="1" ht="25.15" hidden="1" customHeight="1">
      <c r="A73" s="666"/>
      <c r="B73" s="668"/>
      <c r="C73" s="626"/>
      <c r="D73" s="124" t="str">
        <f>_xlfn.CONCAT(IF(IFERROR(FIND("素-",第五週!$AG$34),0)&gt;0,"",第五週!$AG$34),IF(OR(第五週!$AG$35=0,IFERROR(FIND("素-",第五週!$AG$35),0)&gt;0),"",","),IF(IFERROR(FIND("素-",第五週!$AG$35),0)&gt;0,"",第五週!$AG$35),IF(OR(第五週!$AG$36=0,IFERROR(FIND("素-",第五週!$AG$36),0)&gt;0),"",","),IF(IFERROR(FIND("素-",第五週!$AG$36),0)&gt;0,"",第五週!$AG$36),IF(OR(第五週!$AG$37=0,IFERROR(FIND("素-",第五週!$AG$37),0)&gt;0),"",","),IF(IFERROR(FIND("素-",第五週!$AG$37),0)&gt;0,"",第五週!$AG$37),IF(OR(第五週!$AG$38=0,IFERROR(FIND("素-",第五週!$AG$38),0)&gt;0),"",","),IF(IFERROR(FIND("素-",第五週!$AG$38),0)&gt;0,"",第五週!$AG$38),IF(OR(第五週!$AG$39=0,IFERROR(FIND("素-",第五週!$AG$39),0)&gt;0),"",","),IF(IFERROR(FIND("素-",第五週!$AG$39),0)&gt;0,"",第五週!$AG$39),IF(OR(第五週!$AG$40=0,IFERROR(FIND("素-",第五週!$AG$40),0)&gt;0),"",","),IF(IFERROR(FIND("素-",第五週!$AG$40),0)&gt;0,"",第五週!$AG$40),IF(OR(第五週!$AG$41=0,IFERROR(FIND("素-",第五週!$AG$41),0)&gt;0),"",","),IF(IFERROR(FIND("素-",第五週!$AG$41),0)&gt;0,"",第五週!$AG$41),IF(OR(第五週!$AG$42=0,IFERROR(FIND("素-",第五週!$AG$42),0)&gt;0),"",","),IF(IFERROR(FIND("素-",第五週!$AG$42),0)&gt;0,"",第五週!$AG$42))</f>
        <v/>
      </c>
      <c r="E73" s="124" t="str">
        <f>_xlfn.CONCAT(IF(IFERROR(FIND("素-",第五週!$AG$94),0)&gt;0,"",第五週!$AG$94),IF(OR(第五週!$AG$95=0,IFERROR(FIND("素-",第五週!$AG$95),0)&gt;0),"",","),IF(IFERROR(FIND("素-",第五週!$AG$95),0)&gt;0,"",第五週!$AG$95),IF(OR(第五週!$AG$96=0,IFERROR(FIND("素-",第五週!$AG$96),0)&gt;0),"",","),IF(IFERROR(FIND("素-",第五週!$AG$96),0)&gt;0,"",第五週!$AG$96),IF(OR(第五週!$AG$97=0,IFERROR(FIND("素-",第五週!$AG$97),0)&gt;0),"",","),IF(IFERROR(FIND("素-",第五週!$AG$97),0)&gt;0,"",第五週!$AG$97),IF(OR(第五週!$AG$98=0,IFERROR(FIND("素-",第五週!$AG$98),0)&gt;0),"",","),IF(IFERROR(FIND("素-",第五週!$AG$98),0)&gt;0,"",第五週!$AG$98),IF(OR(第五週!$AG$99=0,IFERROR(FIND("素-",第五週!$AG$99),0)&gt;0),"",","),IF(IFERROR(FIND("素-",第五週!$AG$99),0)&gt;0,"",第五週!$AG$99),IF(OR(第五週!$AG$100=0,IFERROR(FIND("素-",第五週!$AG$100),0)&gt;0),"",","),IF(IFERROR(FIND("素-",第五週!$AG$100),0)&gt;0,"",第五週!$AG$100))</f>
        <v/>
      </c>
      <c r="F73" s="628"/>
      <c r="G73" s="124" t="str">
        <f>_xlfn.CONCAT(IF(IFERROR(FIND("素-",第五週!$AG$199),0)&gt;0,"",第五週!$AG$199),IF(OR(第五週!$AG$200=0,IFERROR(FIND("素-",第五週!$AG$200),0)&gt;0),"",","),IF(IFERROR(FIND("素-",第五週!$AG$200),0)&gt;0,"",第五週!$AG$200),IF(OR(第五週!$AG$201=0,IFERROR(FIND("素-",第五週!$AG$201),0)&gt;0),"",","),IF(IFERROR(FIND("素-",第五週!$AG$201),0)&gt;0,"",第五週!$AG$201),IF(OR(第五週!$AG$202=0,IFERROR(FIND("素-",第五週!$AG$202),0)&gt;0),"",","),IF(IFERROR(FIND("素-",第五週!$AG$202),0)&gt;0,"",第五週!$AG$202),IF(OR(第五週!$AG$203=0,IFERROR(FIND("素-",第五週!$AG$203),0)&gt;0),"",","),IF(IFERROR(FIND("素-",第五週!$AG$203),0)&gt;0,"",第五週!$AG$203),IF(OR(第五週!$AG$204=0,IFERROR(FIND("素-",第五週!$AG$204),0)&gt;0),"",","),IF(IFERROR(FIND("素-",第五週!$AG$204),0)&gt;0,"",第五週!$AG$204),IF(OR(第五週!$AG$205=0,IFERROR(FIND("素-",第五週!$AG$205),0)&gt;0),"",","),IF(IFERROR(FIND("素-",第五週!$AG$205),0)&gt;0,"",第五週!$AG$205),IF(OR(第五週!$AG$206=0,IFERROR(FIND("素-",第五週!$AG$206),0)&gt;0),"",","),IF(IFERROR(FIND("素-",第五週!$AG$206),0)&gt;0,"",第五週!$AG$206))</f>
        <v/>
      </c>
      <c r="H73" s="626"/>
      <c r="I73" s="626"/>
      <c r="J73" s="662"/>
      <c r="K73" s="662"/>
      <c r="L73" s="662"/>
      <c r="M73" s="662"/>
      <c r="N73" s="662"/>
      <c r="O73" s="662"/>
      <c r="P73" s="664"/>
    </row>
    <row r="74" spans="1:16" ht="50.1" hidden="1" customHeight="1">
      <c r="A74" s="665"/>
      <c r="B74" s="667" t="s">
        <v>28</v>
      </c>
      <c r="C74" s="625"/>
      <c r="D74" s="126"/>
      <c r="E74" s="126"/>
      <c r="F74" s="627"/>
      <c r="G74" s="126"/>
      <c r="H74" s="625"/>
      <c r="I74" s="625"/>
      <c r="J74" s="671"/>
      <c r="K74" s="671"/>
      <c r="L74" s="671"/>
      <c r="M74" s="671"/>
      <c r="N74" s="671"/>
      <c r="O74" s="671"/>
      <c r="P74" s="663">
        <f>IFERROR(J74*70+K74*75+L74*25+M74*45+N74*60+O74*150,"")</f>
        <v>0</v>
      </c>
    </row>
    <row r="75" spans="1:16" s="117" customFormat="1" ht="25.15" hidden="1" customHeight="1">
      <c r="A75" s="666"/>
      <c r="B75" s="668"/>
      <c r="C75" s="626"/>
      <c r="D75" s="124"/>
      <c r="E75" s="124"/>
      <c r="F75" s="628"/>
      <c r="G75" s="124"/>
      <c r="H75" s="626"/>
      <c r="I75" s="626"/>
      <c r="J75" s="672"/>
      <c r="K75" s="672"/>
      <c r="L75" s="672"/>
      <c r="M75" s="672"/>
      <c r="N75" s="672"/>
      <c r="O75" s="672"/>
      <c r="P75" s="664"/>
    </row>
    <row r="76" spans="1:16" ht="50.1" hidden="1" customHeight="1">
      <c r="A76" s="621">
        <f>IF(第六週!$G$2=0,"",第六週!$G$2)</f>
        <v>45733</v>
      </c>
      <c r="B76" s="623" t="s">
        <v>12</v>
      </c>
      <c r="C76" s="639" t="str">
        <f>IF(第六週!$G$4=0,"",第六週!$G$4)</f>
        <v/>
      </c>
      <c r="D76" s="126" t="str">
        <f>IF(第六週!$G$34=0,"",第六週!$G$34)</f>
        <v/>
      </c>
      <c r="E76" s="126" t="str">
        <f>IF(第六週!$G$94=0,"",第六週!$G$94)</f>
        <v/>
      </c>
      <c r="F76" s="627" t="str">
        <f>IF(第六週!$G$184=0,"",第六週!$G$184)</f>
        <v/>
      </c>
      <c r="G76" s="126" t="str">
        <f>IF(第六週!$G$199=0,"",第六週!$G$199)</f>
        <v/>
      </c>
      <c r="H76" s="639" t="str">
        <f>IF(第六週!$G$214=0,"",第六週!$G$214)&amp;+IF(第六週!$G$235=0,"","+")&amp;+IF(第六週!$G$235=0,"",第六週!$G$235)</f>
        <v/>
      </c>
      <c r="I76" s="639" t="str">
        <f>IF(第六週!$G$230=0,"",第六週!$G$230)</f>
        <v/>
      </c>
      <c r="J76" s="631">
        <f>IF(第六週!$BE$1=0,0,第六週!$BE$1)</f>
        <v>0</v>
      </c>
      <c r="K76" s="631">
        <f>IF(第六週!$BF$1=0,0,第六週!$BF$1)</f>
        <v>0</v>
      </c>
      <c r="L76" s="631">
        <f>IF(第六週!$BG$1=0,0,第六週!$BG$1)</f>
        <v>0</v>
      </c>
      <c r="M76" s="631">
        <f>IFERROR(IF(L76="","",2.3+IF(第六週!$BH$1=0,0,第六週!$BH$1)),"")</f>
        <v>2.2999999999999998</v>
      </c>
      <c r="N76" s="631">
        <f>IF(第六週!$BI$1=0,0,第六週!$BI$1)</f>
        <v>0</v>
      </c>
      <c r="O76" s="631">
        <f>IF(第六週!$BJ$1=0,0,第六週!$BJ$1)</f>
        <v>0</v>
      </c>
      <c r="P76" s="637">
        <f>IFERROR(J76*70+K76*75+L76*25+M76*45+N76*60+O76*150,"")</f>
        <v>103.49999999999999</v>
      </c>
    </row>
    <row r="77" spans="1:16" s="129" customFormat="1" ht="30" hidden="1" customHeight="1" thickBot="1">
      <c r="A77" s="643"/>
      <c r="B77" s="644"/>
      <c r="C77" s="645"/>
      <c r="D77" s="186" t="str">
        <f>_xlfn.CONCAT(IF(IFERROR(FIND("素-",第六週!$H$34),0)&gt;0,"",第六週!$H$34),IF(OR(第六週!$H$35=0,IFERROR(FIND("素-",第六週!$H$35),0)&gt;0),"",","),IF(IFERROR(FIND("素-",第六週!$H$35),0)&gt;0,"",第六週!$H$35),IF(OR(第六週!$H$36=0,IFERROR(FIND("素-",第六週!$H$36),0)&gt;0),"",","),IF(IFERROR(FIND("素-",第六週!$H$36),0)&gt;0,"",第六週!$H$36),IF(OR(第六週!$H$37=0,IFERROR(FIND("素-",第六週!$H$37),0)&gt;0),"",","),IF(IFERROR(FIND("素-",第六週!$H$37),0)&gt;0,"",第六週!$H$37),IF(OR(第六週!$H$38=0,IFERROR(FIND("素-",第六週!$H$38),0)&gt;0),"",","),IF(IFERROR(FIND("素-",第六週!$H$38),0)&gt;0,"",第六週!$H$38),IF(OR(第六週!$H$39=0,IFERROR(FIND("素-",第六週!$H$39),0)&gt;0),"",","),IF(IFERROR(FIND("素-",第六週!$H$39),0)&gt;0,"",第六週!$H$39),IF(OR(第六週!$H$40=0,IFERROR(FIND("素-",第六週!$H$40),0)&gt;0),"",","),IF(IFERROR(FIND("素-",第六週!$H$40),0)&gt;0,"",第六週!$H$40),IF(OR(第六週!$H$41=0,IFERROR(FIND("素-",第六週!$H$41),0)&gt;0),"",","),IF(IFERROR(FIND("素-",第六週!$H$41),0)&gt;0,"",第六週!$H$41),IF(OR(第六週!$H$42=0,IFERROR(FIND("素-",第六週!$H$42),0)&gt;0),"",","),IF(IFERROR(FIND("素-",第六週!$H$42),0)&gt;0,"",第六週!$H$42))</f>
        <v/>
      </c>
      <c r="E77" s="186" t="str">
        <f>_xlfn.CONCAT(IF(IFERROR(FIND("素-",第六週!$H$94),0)&gt;0,"",第六週!$H$94),IF(OR(第六週!$H$95=0,IFERROR(FIND("素-",第六週!$H$95),0)&gt;0),"",","),IF(IFERROR(FIND("素-",第六週!$H$95),0)&gt;0,"",第六週!$H$95),IF(OR(第六週!$H$96=0,IFERROR(FIND("素-",第六週!$H$96),0)&gt;0),"",","),IF(IFERROR(FIND("素-",第六週!$H$96),0)&gt;0,"",第六週!$H$96),IF(OR(第六週!$H$97=0,IFERROR(FIND("素-",第六週!$H$97),0)&gt;0),"",","),IF(IFERROR(FIND("素-",第六週!$H$97),0)&gt;0,"",第六週!$H$97),IF(OR(第六週!$H$98=0,IFERROR(FIND("素-",第六週!$H$98),0)&gt;0),"",","),IF(IFERROR(FIND("素-",第六週!$H$98),0)&gt;0,"",第六週!$H$98),IF(OR(第六週!$H$99=0,IFERROR(FIND("素-",第六週!$H$99),0)&gt;0),"",","),IF(IFERROR(FIND("素-",第六週!$H$99),0)&gt;0,"",第六週!$H$99),IF(OR(第六週!$H$100=0,IFERROR(FIND("素-",第六週!$H$100),0)&gt;0),"",","),IF(IFERROR(FIND("素-",第六週!$H$100),0)&gt;0,"",第六週!$H$100))</f>
        <v/>
      </c>
      <c r="F77" s="646"/>
      <c r="G77" s="186" t="str">
        <f>_xlfn.CONCAT(IF(IFERROR(FIND("素-",第六週!$H$199),0)&gt;0,"",第六週!$H$199),IF(OR(第六週!$H$200=0,IFERROR(FIND("素-",第六週!$H$200),0)&gt;0),"",","),IF(IFERROR(FIND("素-",第六週!$H$200),0)&gt;0,"",第六週!$H$200),IF(OR(第六週!$H$201=0,IFERROR(FIND("素-",第六週!$H$201),0)&gt;0),"",","),IF(IFERROR(FIND("素-",第六週!$H$201),0)&gt;0,"",第六週!$H$201),IF(OR(第六週!$H$202=0,IFERROR(FIND("素-",第六週!$H$202),0)&gt;0),"",","),IF(IFERROR(FIND("素-",第六週!$H$202),0)&gt;0,"",第六週!$H$202),IF(OR(第六週!$H$203=0,IFERROR(FIND("素-",第六週!$H$203),0)&gt;0),"",","),IF(IFERROR(FIND("素-",第六週!$H$203),0)&gt;0,"",第六週!$H$203),IF(OR(第六週!$H$204=0,IFERROR(FIND("素-",第六週!$H$204),0)&gt;0),"",","),IF(IFERROR(FIND("素-",第六週!$H$204),0)&gt;0,"",第六週!$H$204),IF(OR(第六週!$H$205=0,IFERROR(FIND("素-",第六週!$H$205),0)&gt;0),"",","),IF(IFERROR(FIND("素-",第六週!$H$205),0)&gt;0,"",第六週!$H$205),IF(OR(第六週!$H$206=0,IFERROR(FIND("素-",第六週!$H$206),0)&gt;0),"",","),IF(IFERROR(FIND("素-",第六週!$H$206),0)&gt;0,"",第六週!$H$206))</f>
        <v/>
      </c>
      <c r="H77" s="645"/>
      <c r="I77" s="645"/>
      <c r="J77" s="641"/>
      <c r="K77" s="641"/>
      <c r="L77" s="641"/>
      <c r="M77" s="641"/>
      <c r="N77" s="641"/>
      <c r="O77" s="641"/>
      <c r="P77" s="642"/>
    </row>
    <row r="78" spans="1:16" s="484" customFormat="1" ht="32.25" customHeight="1">
      <c r="A78" s="481" t="s">
        <v>193</v>
      </c>
      <c r="B78" s="481"/>
      <c r="C78" s="481"/>
      <c r="D78" s="481"/>
      <c r="E78" s="481" t="s">
        <v>191</v>
      </c>
      <c r="F78" s="481"/>
      <c r="G78" s="481"/>
      <c r="H78" s="481"/>
      <c r="I78" s="481"/>
      <c r="J78" s="481" t="s">
        <v>192</v>
      </c>
      <c r="K78" s="481"/>
      <c r="L78" s="482"/>
      <c r="M78" s="482"/>
      <c r="N78" s="482"/>
      <c r="O78" s="482"/>
      <c r="P78" s="483"/>
    </row>
    <row r="79" spans="1:16" ht="36.6" customHeight="1">
      <c r="A79" s="669" t="s">
        <v>194</v>
      </c>
      <c r="B79" s="670"/>
      <c r="C79" s="670"/>
      <c r="D79" s="670"/>
      <c r="E79" s="670"/>
      <c r="F79" s="670"/>
      <c r="G79" s="670"/>
      <c r="H79" s="670"/>
      <c r="I79" s="670"/>
      <c r="J79" s="670"/>
      <c r="K79" s="670"/>
      <c r="L79" s="670"/>
      <c r="M79" s="670"/>
      <c r="N79" s="670"/>
      <c r="O79" s="670"/>
      <c r="P79" s="114"/>
    </row>
    <row r="80" spans="1:16">
      <c r="I80" s="125"/>
    </row>
    <row r="81" hidden="1"/>
  </sheetData>
  <mergeCells count="471">
    <mergeCell ref="A79:O79"/>
    <mergeCell ref="I76:I77"/>
    <mergeCell ref="J76:J77"/>
    <mergeCell ref="K76:K77"/>
    <mergeCell ref="L76:L77"/>
    <mergeCell ref="M76:M77"/>
    <mergeCell ref="N76:N77"/>
    <mergeCell ref="L74:L75"/>
    <mergeCell ref="M74:M75"/>
    <mergeCell ref="N74:N75"/>
    <mergeCell ref="O74:O75"/>
    <mergeCell ref="P74:P75"/>
    <mergeCell ref="A76:A77"/>
    <mergeCell ref="B76:B77"/>
    <mergeCell ref="C76:C77"/>
    <mergeCell ref="F76:F77"/>
    <mergeCell ref="H76:H77"/>
    <mergeCell ref="O76:O77"/>
    <mergeCell ref="P76:P77"/>
    <mergeCell ref="A74:A75"/>
    <mergeCell ref="B74:B75"/>
    <mergeCell ref="C74:C75"/>
    <mergeCell ref="F74:F75"/>
    <mergeCell ref="H74:H75"/>
    <mergeCell ref="I74:I75"/>
    <mergeCell ref="J74:J75"/>
    <mergeCell ref="K74:K75"/>
    <mergeCell ref="I72:I73"/>
    <mergeCell ref="J72:J73"/>
    <mergeCell ref="K72:K73"/>
    <mergeCell ref="L70:L71"/>
    <mergeCell ref="M70:M71"/>
    <mergeCell ref="N70:N71"/>
    <mergeCell ref="O70:O71"/>
    <mergeCell ref="P70:P71"/>
    <mergeCell ref="A72:A73"/>
    <mergeCell ref="B72:B73"/>
    <mergeCell ref="C72:C73"/>
    <mergeCell ref="F72:F73"/>
    <mergeCell ref="H72:H73"/>
    <mergeCell ref="O72:O73"/>
    <mergeCell ref="P72:P73"/>
    <mergeCell ref="L72:L73"/>
    <mergeCell ref="M72:M73"/>
    <mergeCell ref="N72:N73"/>
    <mergeCell ref="A70:A71"/>
    <mergeCell ref="B70:B71"/>
    <mergeCell ref="C70:C71"/>
    <mergeCell ref="F70:F71"/>
    <mergeCell ref="H70:H71"/>
    <mergeCell ref="I70:I71"/>
    <mergeCell ref="J70:J71"/>
    <mergeCell ref="K70:K71"/>
    <mergeCell ref="I68:I69"/>
    <mergeCell ref="J68:J69"/>
    <mergeCell ref="K68:K69"/>
    <mergeCell ref="L66:L67"/>
    <mergeCell ref="M66:M67"/>
    <mergeCell ref="N66:N67"/>
    <mergeCell ref="O66:O67"/>
    <mergeCell ref="P66:P67"/>
    <mergeCell ref="A68:A69"/>
    <mergeCell ref="B68:B69"/>
    <mergeCell ref="C68:C69"/>
    <mergeCell ref="F68:F69"/>
    <mergeCell ref="H68:H69"/>
    <mergeCell ref="O68:O69"/>
    <mergeCell ref="P68:P69"/>
    <mergeCell ref="L68:L69"/>
    <mergeCell ref="M68:M69"/>
    <mergeCell ref="N68:N69"/>
    <mergeCell ref="A66:A67"/>
    <mergeCell ref="B66:B67"/>
    <mergeCell ref="C66:C67"/>
    <mergeCell ref="F66:F67"/>
    <mergeCell ref="H66:H67"/>
    <mergeCell ref="I66:I67"/>
    <mergeCell ref="J66:J67"/>
    <mergeCell ref="K66:K67"/>
    <mergeCell ref="I64:I65"/>
    <mergeCell ref="J64:J65"/>
    <mergeCell ref="K64:K65"/>
    <mergeCell ref="L62:L63"/>
    <mergeCell ref="M62:M63"/>
    <mergeCell ref="N62:N63"/>
    <mergeCell ref="O62:O63"/>
    <mergeCell ref="P62:P63"/>
    <mergeCell ref="A64:A65"/>
    <mergeCell ref="B64:B65"/>
    <mergeCell ref="C64:C65"/>
    <mergeCell ref="F64:F65"/>
    <mergeCell ref="H64:H65"/>
    <mergeCell ref="O64:O65"/>
    <mergeCell ref="P64:P65"/>
    <mergeCell ref="L64:L65"/>
    <mergeCell ref="M64:M65"/>
    <mergeCell ref="N64:N65"/>
    <mergeCell ref="A62:A63"/>
    <mergeCell ref="B62:B63"/>
    <mergeCell ref="C62:C63"/>
    <mergeCell ref="F62:F63"/>
    <mergeCell ref="H62:H63"/>
    <mergeCell ref="I62:I63"/>
    <mergeCell ref="J62:J63"/>
    <mergeCell ref="K62:K63"/>
    <mergeCell ref="I60:I61"/>
    <mergeCell ref="J60:J61"/>
    <mergeCell ref="K60:K61"/>
    <mergeCell ref="L58:L59"/>
    <mergeCell ref="M58:M59"/>
    <mergeCell ref="N58:N59"/>
    <mergeCell ref="O58:O59"/>
    <mergeCell ref="P58:P59"/>
    <mergeCell ref="A60:A61"/>
    <mergeCell ref="B60:B61"/>
    <mergeCell ref="C60:C61"/>
    <mergeCell ref="F60:F61"/>
    <mergeCell ref="H60:H61"/>
    <mergeCell ref="O60:O61"/>
    <mergeCell ref="P60:P61"/>
    <mergeCell ref="L60:L61"/>
    <mergeCell ref="M60:M61"/>
    <mergeCell ref="N60:N61"/>
    <mergeCell ref="A58:A59"/>
    <mergeCell ref="B58:B59"/>
    <mergeCell ref="C58:C59"/>
    <mergeCell ref="F58:F59"/>
    <mergeCell ref="H58:H59"/>
    <mergeCell ref="I58:I59"/>
    <mergeCell ref="J58:J59"/>
    <mergeCell ref="K58:K59"/>
    <mergeCell ref="I56:I57"/>
    <mergeCell ref="J56:J57"/>
    <mergeCell ref="K56:K57"/>
    <mergeCell ref="L54:L55"/>
    <mergeCell ref="M54:M55"/>
    <mergeCell ref="N54:N55"/>
    <mergeCell ref="O54:O55"/>
    <mergeCell ref="P54:P55"/>
    <mergeCell ref="A56:A57"/>
    <mergeCell ref="B56:B57"/>
    <mergeCell ref="C56:C57"/>
    <mergeCell ref="F56:F57"/>
    <mergeCell ref="H56:H57"/>
    <mergeCell ref="O56:O57"/>
    <mergeCell ref="P56:P57"/>
    <mergeCell ref="L56:L57"/>
    <mergeCell ref="M56:M57"/>
    <mergeCell ref="N56:N57"/>
    <mergeCell ref="A54:A55"/>
    <mergeCell ref="B54:B55"/>
    <mergeCell ref="C54:C55"/>
    <mergeCell ref="F54:F55"/>
    <mergeCell ref="H54:H55"/>
    <mergeCell ref="I54:I55"/>
    <mergeCell ref="J54:J55"/>
    <mergeCell ref="K54:K55"/>
    <mergeCell ref="I52:I53"/>
    <mergeCell ref="J52:J53"/>
    <mergeCell ref="K52:K53"/>
    <mergeCell ref="L50:L51"/>
    <mergeCell ref="M50:M51"/>
    <mergeCell ref="N50:N51"/>
    <mergeCell ref="O50:O51"/>
    <mergeCell ref="P50:P51"/>
    <mergeCell ref="A52:A53"/>
    <mergeCell ref="B52:B53"/>
    <mergeCell ref="C52:C53"/>
    <mergeCell ref="F52:F53"/>
    <mergeCell ref="H52:H53"/>
    <mergeCell ref="O52:O53"/>
    <mergeCell ref="P52:P53"/>
    <mergeCell ref="L52:L53"/>
    <mergeCell ref="M52:M53"/>
    <mergeCell ref="N52:N53"/>
    <mergeCell ref="A50:A51"/>
    <mergeCell ref="B50:B51"/>
    <mergeCell ref="C50:C51"/>
    <mergeCell ref="F50:F51"/>
    <mergeCell ref="H50:H51"/>
    <mergeCell ref="I50:I51"/>
    <mergeCell ref="J50:J51"/>
    <mergeCell ref="K50:K51"/>
    <mergeCell ref="I48:I49"/>
    <mergeCell ref="J48:J49"/>
    <mergeCell ref="K48:K49"/>
    <mergeCell ref="L46:L47"/>
    <mergeCell ref="M46:M47"/>
    <mergeCell ref="N46:N47"/>
    <mergeCell ref="O46:O47"/>
    <mergeCell ref="P46:P47"/>
    <mergeCell ref="A48:A49"/>
    <mergeCell ref="B48:B49"/>
    <mergeCell ref="C48:C49"/>
    <mergeCell ref="F48:F49"/>
    <mergeCell ref="H48:H49"/>
    <mergeCell ref="O48:O49"/>
    <mergeCell ref="P48:P49"/>
    <mergeCell ref="L48:L49"/>
    <mergeCell ref="M48:M49"/>
    <mergeCell ref="N48:N49"/>
    <mergeCell ref="A46:A47"/>
    <mergeCell ref="B46:B47"/>
    <mergeCell ref="C46:C47"/>
    <mergeCell ref="F46:F47"/>
    <mergeCell ref="H46:H47"/>
    <mergeCell ref="I46:I47"/>
    <mergeCell ref="J46:J47"/>
    <mergeCell ref="K46:K47"/>
    <mergeCell ref="I44:I45"/>
    <mergeCell ref="J44:J45"/>
    <mergeCell ref="K44:K45"/>
    <mergeCell ref="L42:L43"/>
    <mergeCell ref="M42:M43"/>
    <mergeCell ref="N42:N43"/>
    <mergeCell ref="O42:O43"/>
    <mergeCell ref="P42:P43"/>
    <mergeCell ref="A44:A45"/>
    <mergeCell ref="B44:B45"/>
    <mergeCell ref="C44:C45"/>
    <mergeCell ref="F44:F45"/>
    <mergeCell ref="H44:H45"/>
    <mergeCell ref="O44:O45"/>
    <mergeCell ref="P44:P45"/>
    <mergeCell ref="L44:L45"/>
    <mergeCell ref="M44:M45"/>
    <mergeCell ref="N44:N45"/>
    <mergeCell ref="A42:A43"/>
    <mergeCell ref="B42:B43"/>
    <mergeCell ref="C42:C43"/>
    <mergeCell ref="F42:F43"/>
    <mergeCell ref="H42:H43"/>
    <mergeCell ref="I42:I43"/>
    <mergeCell ref="J42:J43"/>
    <mergeCell ref="K42:K43"/>
    <mergeCell ref="I40:I41"/>
    <mergeCell ref="J40:J41"/>
    <mergeCell ref="K40:K41"/>
    <mergeCell ref="L38:L39"/>
    <mergeCell ref="M38:M39"/>
    <mergeCell ref="N38:N39"/>
    <mergeCell ref="O38:O39"/>
    <mergeCell ref="P38:P39"/>
    <mergeCell ref="A40:A41"/>
    <mergeCell ref="B40:B41"/>
    <mergeCell ref="C40:C41"/>
    <mergeCell ref="F40:F41"/>
    <mergeCell ref="H40:H41"/>
    <mergeCell ref="O40:O41"/>
    <mergeCell ref="P40:P41"/>
    <mergeCell ref="L40:L41"/>
    <mergeCell ref="M40:M41"/>
    <mergeCell ref="N40:N41"/>
    <mergeCell ref="A38:A39"/>
    <mergeCell ref="B38:B39"/>
    <mergeCell ref="C38:C39"/>
    <mergeCell ref="F38:F39"/>
    <mergeCell ref="H38:H39"/>
    <mergeCell ref="I38:I39"/>
    <mergeCell ref="J38:J39"/>
    <mergeCell ref="K38:K39"/>
    <mergeCell ref="I36:I37"/>
    <mergeCell ref="J36:J37"/>
    <mergeCell ref="K36:K37"/>
    <mergeCell ref="L34:L35"/>
    <mergeCell ref="M34:M35"/>
    <mergeCell ref="N34:N35"/>
    <mergeCell ref="O34:O35"/>
    <mergeCell ref="P34:P35"/>
    <mergeCell ref="A36:A37"/>
    <mergeCell ref="B36:B37"/>
    <mergeCell ref="C36:C37"/>
    <mergeCell ref="F36:F37"/>
    <mergeCell ref="H36:H37"/>
    <mergeCell ref="O36:O37"/>
    <mergeCell ref="P36:P37"/>
    <mergeCell ref="L36:L37"/>
    <mergeCell ref="M36:M37"/>
    <mergeCell ref="N36:N37"/>
    <mergeCell ref="A34:A35"/>
    <mergeCell ref="B34:B35"/>
    <mergeCell ref="C34:C35"/>
    <mergeCell ref="F34:F35"/>
    <mergeCell ref="H34:H35"/>
    <mergeCell ref="I34:I35"/>
    <mergeCell ref="J34:J35"/>
    <mergeCell ref="K34:K35"/>
    <mergeCell ref="I32:I33"/>
    <mergeCell ref="J32:J33"/>
    <mergeCell ref="K32:K33"/>
    <mergeCell ref="L30:L31"/>
    <mergeCell ref="M30:M31"/>
    <mergeCell ref="N30:N31"/>
    <mergeCell ref="O30:O31"/>
    <mergeCell ref="P30:P31"/>
    <mergeCell ref="A32:A33"/>
    <mergeCell ref="B32:B33"/>
    <mergeCell ref="C32:C33"/>
    <mergeCell ref="F32:F33"/>
    <mergeCell ref="H32:H33"/>
    <mergeCell ref="O32:O33"/>
    <mergeCell ref="P32:P33"/>
    <mergeCell ref="L32:L33"/>
    <mergeCell ref="M32:M33"/>
    <mergeCell ref="N32:N33"/>
    <mergeCell ref="A30:A31"/>
    <mergeCell ref="B30:B31"/>
    <mergeCell ref="C30:C31"/>
    <mergeCell ref="F30:F31"/>
    <mergeCell ref="H30:H31"/>
    <mergeCell ref="I30:I31"/>
    <mergeCell ref="J30:J31"/>
    <mergeCell ref="K30:K31"/>
    <mergeCell ref="I28:I29"/>
    <mergeCell ref="J28:J29"/>
    <mergeCell ref="K28:K29"/>
    <mergeCell ref="L26:L27"/>
    <mergeCell ref="M26:M27"/>
    <mergeCell ref="N26:N27"/>
    <mergeCell ref="O26:O27"/>
    <mergeCell ref="P26:P27"/>
    <mergeCell ref="A28:A29"/>
    <mergeCell ref="B28:B29"/>
    <mergeCell ref="C28:C29"/>
    <mergeCell ref="F28:F29"/>
    <mergeCell ref="H28:H29"/>
    <mergeCell ref="O28:O29"/>
    <mergeCell ref="P28:P29"/>
    <mergeCell ref="L28:L29"/>
    <mergeCell ref="M28:M29"/>
    <mergeCell ref="N28:N29"/>
    <mergeCell ref="A26:A27"/>
    <mergeCell ref="B26:B27"/>
    <mergeCell ref="C26:C27"/>
    <mergeCell ref="F26:F27"/>
    <mergeCell ref="H26:H27"/>
    <mergeCell ref="I26:I27"/>
    <mergeCell ref="J26:J27"/>
    <mergeCell ref="K26:K27"/>
    <mergeCell ref="I24:I25"/>
    <mergeCell ref="J24:J25"/>
    <mergeCell ref="K24:K25"/>
    <mergeCell ref="L22:L23"/>
    <mergeCell ref="M22:M23"/>
    <mergeCell ref="N22:N23"/>
    <mergeCell ref="O22:O23"/>
    <mergeCell ref="P22:P23"/>
    <mergeCell ref="A24:A25"/>
    <mergeCell ref="B24:B25"/>
    <mergeCell ref="C24:C25"/>
    <mergeCell ref="F24:F25"/>
    <mergeCell ref="H24:H25"/>
    <mergeCell ref="O24:O25"/>
    <mergeCell ref="P24:P25"/>
    <mergeCell ref="L24:L25"/>
    <mergeCell ref="M24:M25"/>
    <mergeCell ref="N24:N25"/>
    <mergeCell ref="A22:A23"/>
    <mergeCell ref="B22:B23"/>
    <mergeCell ref="C22:C23"/>
    <mergeCell ref="F22:F23"/>
    <mergeCell ref="H22:H23"/>
    <mergeCell ref="I22:I23"/>
    <mergeCell ref="J22:J23"/>
    <mergeCell ref="K22:K23"/>
    <mergeCell ref="I20:I21"/>
    <mergeCell ref="J20:J21"/>
    <mergeCell ref="K20:K21"/>
    <mergeCell ref="L18:L19"/>
    <mergeCell ref="M18:M19"/>
    <mergeCell ref="N18:N19"/>
    <mergeCell ref="O18:O19"/>
    <mergeCell ref="P18:P19"/>
    <mergeCell ref="A20:A21"/>
    <mergeCell ref="B20:B21"/>
    <mergeCell ref="C20:C21"/>
    <mergeCell ref="F20:F21"/>
    <mergeCell ref="H20:H21"/>
    <mergeCell ref="O20:O21"/>
    <mergeCell ref="P20:P21"/>
    <mergeCell ref="L20:L21"/>
    <mergeCell ref="M20:M21"/>
    <mergeCell ref="N20:N21"/>
    <mergeCell ref="A18:A19"/>
    <mergeCell ref="B18:B19"/>
    <mergeCell ref="C18:C19"/>
    <mergeCell ref="F18:F19"/>
    <mergeCell ref="H18:H19"/>
    <mergeCell ref="I18:I19"/>
    <mergeCell ref="J18:J19"/>
    <mergeCell ref="K18:K19"/>
    <mergeCell ref="I16:I17"/>
    <mergeCell ref="J16:J17"/>
    <mergeCell ref="K16:K17"/>
    <mergeCell ref="L14:L15"/>
    <mergeCell ref="M14:M15"/>
    <mergeCell ref="N14:N15"/>
    <mergeCell ref="O14:O15"/>
    <mergeCell ref="P14:P15"/>
    <mergeCell ref="A16:A17"/>
    <mergeCell ref="B16:B17"/>
    <mergeCell ref="C16:C17"/>
    <mergeCell ref="F16:F17"/>
    <mergeCell ref="H16:H17"/>
    <mergeCell ref="O16:O17"/>
    <mergeCell ref="P16:P17"/>
    <mergeCell ref="L16:L17"/>
    <mergeCell ref="M16:M17"/>
    <mergeCell ref="N16:N17"/>
    <mergeCell ref="A14:A15"/>
    <mergeCell ref="B14:B15"/>
    <mergeCell ref="C14:C15"/>
    <mergeCell ref="F14:F15"/>
    <mergeCell ref="H14:H15"/>
    <mergeCell ref="I14:I15"/>
    <mergeCell ref="J14:J15"/>
    <mergeCell ref="K14:K15"/>
    <mergeCell ref="I12:I13"/>
    <mergeCell ref="J12:J13"/>
    <mergeCell ref="K12:K13"/>
    <mergeCell ref="O10:O11"/>
    <mergeCell ref="P10:P11"/>
    <mergeCell ref="A12:A13"/>
    <mergeCell ref="B12:B13"/>
    <mergeCell ref="C12:C13"/>
    <mergeCell ref="F12:F13"/>
    <mergeCell ref="H12:H13"/>
    <mergeCell ref="O12:O13"/>
    <mergeCell ref="P12:P13"/>
    <mergeCell ref="L12:L13"/>
    <mergeCell ref="M12:M13"/>
    <mergeCell ref="N12:N13"/>
    <mergeCell ref="A8:A9"/>
    <mergeCell ref="B8:B9"/>
    <mergeCell ref="C8:C9"/>
    <mergeCell ref="F8:F9"/>
    <mergeCell ref="H8:H9"/>
    <mergeCell ref="O8:O9"/>
    <mergeCell ref="P8:P9"/>
    <mergeCell ref="A10:A11"/>
    <mergeCell ref="B10:B11"/>
    <mergeCell ref="C10:C11"/>
    <mergeCell ref="F10:F11"/>
    <mergeCell ref="H10:H11"/>
    <mergeCell ref="I10:I11"/>
    <mergeCell ref="J10:J11"/>
    <mergeCell ref="K10:K11"/>
    <mergeCell ref="I8:I9"/>
    <mergeCell ref="J8:J9"/>
    <mergeCell ref="K8:K9"/>
    <mergeCell ref="L8:L9"/>
    <mergeCell ref="M8:M9"/>
    <mergeCell ref="N8:N9"/>
    <mergeCell ref="L10:L11"/>
    <mergeCell ref="M10:M11"/>
    <mergeCell ref="N10:N11"/>
    <mergeCell ref="A3:P3"/>
    <mergeCell ref="A4:P4"/>
    <mergeCell ref="A6:A7"/>
    <mergeCell ref="B6:B7"/>
    <mergeCell ref="C6:C7"/>
    <mergeCell ref="F6:F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honeticPr fontId="20" type="noConversion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30" firstPageNumber="198" orientation="portrait" useFirstPageNumber="1" r:id="rId1"/>
  <headerFooter>
    <oddFooter>&amp;C&amp;22&amp;P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CQ262"/>
  <sheetViews>
    <sheetView showZeros="0" zoomScale="70" zoomScaleNormal="70" workbookViewId="0">
      <pane ySplit="3" topLeftCell="A4" activePane="bottomLeft" state="frozen"/>
      <selection pane="bottomLeft" activeCell="G4" sqref="G4:Z219"/>
    </sheetView>
  </sheetViews>
  <sheetFormatPr defaultColWidth="9" defaultRowHeight="16.5"/>
  <cols>
    <col min="1" max="1" width="3.625" style="16" customWidth="1"/>
    <col min="2" max="2" width="5.625" style="16" hidden="1" customWidth="1"/>
    <col min="3" max="6" width="7.625" style="16" hidden="1" customWidth="1"/>
    <col min="7" max="7" width="5.625" style="16" customWidth="1"/>
    <col min="8" max="8" width="15.5" style="59" customWidth="1"/>
    <col min="9" max="9" width="8.5" style="59" customWidth="1"/>
    <col min="10" max="10" width="8.5" style="16" customWidth="1"/>
    <col min="11" max="11" width="7.625" style="16" customWidth="1"/>
    <col min="12" max="12" width="5.625" style="16" customWidth="1"/>
    <col min="13" max="13" width="15.5" style="59" customWidth="1"/>
    <col min="14" max="14" width="8.5" style="59" customWidth="1"/>
    <col min="15" max="15" width="8.5" style="16" customWidth="1"/>
    <col min="16" max="16" width="7.625" style="16" customWidth="1"/>
    <col min="17" max="17" width="5.625" style="16" customWidth="1"/>
    <col min="18" max="18" width="15.5" style="59" customWidth="1"/>
    <col min="19" max="19" width="8.5" style="59" customWidth="1"/>
    <col min="20" max="20" width="8.5" style="16" customWidth="1"/>
    <col min="21" max="21" width="7.625" style="16" customWidth="1"/>
    <col min="22" max="22" width="6.125" style="16" customWidth="1"/>
    <col min="23" max="23" width="15.5" style="59" customWidth="1"/>
    <col min="24" max="24" width="8.5" style="59" customWidth="1"/>
    <col min="25" max="25" width="8.5" style="16" customWidth="1"/>
    <col min="26" max="26" width="7.625" style="16" customWidth="1"/>
    <col min="27" max="27" width="5.625" style="16" customWidth="1"/>
    <col min="28" max="28" width="15.5" style="16" customWidth="1"/>
    <col min="29" max="29" width="8.5" style="67" customWidth="1"/>
    <col min="30" max="30" width="8.5" style="16" customWidth="1"/>
    <col min="31" max="31" width="7.625" style="16" customWidth="1"/>
    <col min="32" max="32" width="5.625" style="16" hidden="1" customWidth="1"/>
    <col min="33" max="36" width="7.625" style="16" hidden="1" customWidth="1"/>
    <col min="37" max="37" width="8.25" customWidth="1"/>
    <col min="39" max="39" width="6.25" customWidth="1"/>
    <col min="42" max="42" width="6.25" customWidth="1"/>
    <col min="45" max="45" width="6.25" customWidth="1"/>
    <col min="47" max="47" width="9" customWidth="1"/>
    <col min="48" max="48" width="6.625" customWidth="1"/>
    <col min="51" max="51" width="6.625" customWidth="1"/>
    <col min="54" max="54" width="6.625" customWidth="1"/>
    <col min="56" max="56" width="10.625" customWidth="1"/>
    <col min="57" max="92" width="4" customWidth="1"/>
    <col min="96" max="16384" width="9" style="16"/>
  </cols>
  <sheetData>
    <row r="1" spans="1:95" s="1" customFormat="1" ht="26.25" customHeight="1" thickBot="1">
      <c r="A1" s="775" t="str">
        <f>菜單總表!A3&amp;+YEAR(AA2)-1911&amp;+" 年 "&amp;+"8-9"&amp;+" 月 "&amp;+"第"&amp;"6"&amp;+"週午餐菜單"</f>
        <v>基隆市安樂區武崙國小&amp;隆聖國小&amp;附設幼兒園學童午餐共廚群組114 年 8-9 月 第6週午餐菜單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97"/>
      <c r="AG1" s="97"/>
      <c r="AH1" s="97"/>
      <c r="AI1" s="97"/>
      <c r="AJ1" s="97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1" customFormat="1" ht="18" customHeight="1">
      <c r="A2" s="785"/>
      <c r="B2" s="787"/>
      <c r="C2" s="788"/>
      <c r="D2" s="66" t="s">
        <v>0</v>
      </c>
      <c r="E2" s="2"/>
      <c r="F2" s="3" t="s">
        <v>1</v>
      </c>
      <c r="G2" s="787">
        <f>第一週!G2+35</f>
        <v>45733</v>
      </c>
      <c r="H2" s="789"/>
      <c r="I2" s="64" t="s">
        <v>12</v>
      </c>
      <c r="J2" s="4">
        <v>1296</v>
      </c>
      <c r="K2" s="3" t="s">
        <v>1</v>
      </c>
      <c r="L2" s="787">
        <f>DATE(YEAR(G2),MONTH(G2),DAY(G2)+1)</f>
        <v>45734</v>
      </c>
      <c r="M2" s="788"/>
      <c r="N2" s="68" t="s">
        <v>13</v>
      </c>
      <c r="O2" s="2"/>
      <c r="P2" s="3" t="s">
        <v>1</v>
      </c>
      <c r="Q2" s="787">
        <f>DATE(YEAR(L2),MONTH(L2),DAY(L2)+1)</f>
        <v>45735</v>
      </c>
      <c r="R2" s="788"/>
      <c r="S2" s="68" t="s">
        <v>14</v>
      </c>
      <c r="T2" s="2"/>
      <c r="U2" s="3" t="s">
        <v>1</v>
      </c>
      <c r="V2" s="787">
        <f>DATE(YEAR(Q2),MONTH(Q2),DAY(Q2)+1)</f>
        <v>45736</v>
      </c>
      <c r="W2" s="788"/>
      <c r="X2" s="68" t="s">
        <v>15</v>
      </c>
      <c r="Y2" s="2"/>
      <c r="Z2" s="3" t="s">
        <v>1</v>
      </c>
      <c r="AA2" s="787">
        <f>DATE(YEAR(V2),MONTH(V2),DAY(V2)+1)</f>
        <v>45737</v>
      </c>
      <c r="AB2" s="788"/>
      <c r="AC2" s="5" t="s">
        <v>16</v>
      </c>
      <c r="AD2" s="2"/>
      <c r="AE2" s="3" t="s">
        <v>1</v>
      </c>
      <c r="AF2" s="787"/>
      <c r="AG2" s="788"/>
      <c r="AH2" s="66" t="s">
        <v>2</v>
      </c>
      <c r="AI2" s="2"/>
      <c r="AJ2" s="3" t="s">
        <v>1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</row>
    <row r="3" spans="1:95" s="1" customFormat="1" ht="18" customHeight="1" thickBot="1">
      <c r="A3" s="786"/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8" t="s">
        <v>3</v>
      </c>
      <c r="H3" s="82" t="s">
        <v>4</v>
      </c>
      <c r="I3" s="83" t="s">
        <v>5</v>
      </c>
      <c r="J3" s="81" t="s">
        <v>6</v>
      </c>
      <c r="K3" s="84" t="s">
        <v>7</v>
      </c>
      <c r="L3" s="6" t="s">
        <v>3</v>
      </c>
      <c r="M3" s="7" t="s">
        <v>4</v>
      </c>
      <c r="N3" s="10" t="s">
        <v>5</v>
      </c>
      <c r="O3" s="8" t="s">
        <v>6</v>
      </c>
      <c r="P3" s="9" t="s">
        <v>7</v>
      </c>
      <c r="Q3" s="6" t="s">
        <v>3</v>
      </c>
      <c r="R3" s="7" t="s">
        <v>4</v>
      </c>
      <c r="S3" s="10" t="s">
        <v>5</v>
      </c>
      <c r="T3" s="8" t="s">
        <v>6</v>
      </c>
      <c r="U3" s="9" t="s">
        <v>7</v>
      </c>
      <c r="V3" s="6" t="s">
        <v>3</v>
      </c>
      <c r="W3" s="130" t="s">
        <v>29</v>
      </c>
      <c r="X3" s="10" t="s">
        <v>5</v>
      </c>
      <c r="Y3" s="8" t="s">
        <v>6</v>
      </c>
      <c r="Z3" s="9" t="s">
        <v>7</v>
      </c>
      <c r="AA3" s="6" t="s">
        <v>3</v>
      </c>
      <c r="AB3" s="7" t="s">
        <v>4</v>
      </c>
      <c r="AC3" s="10" t="s">
        <v>5</v>
      </c>
      <c r="AD3" s="8" t="s">
        <v>6</v>
      </c>
      <c r="AE3" s="9" t="s">
        <v>7</v>
      </c>
      <c r="AF3" s="6" t="s">
        <v>3</v>
      </c>
      <c r="AG3" s="7" t="s">
        <v>4</v>
      </c>
      <c r="AH3" s="7" t="s">
        <v>5</v>
      </c>
      <c r="AI3" s="8" t="s">
        <v>6</v>
      </c>
      <c r="AJ3" s="9" t="s">
        <v>7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</row>
    <row r="4" spans="1:95" s="1" customFormat="1" ht="18" customHeight="1">
      <c r="A4" s="790" t="s">
        <v>49</v>
      </c>
      <c r="B4" s="793"/>
      <c r="C4" s="11"/>
      <c r="D4" s="12"/>
      <c r="E4" s="13"/>
      <c r="F4" s="14"/>
      <c r="G4" s="796"/>
      <c r="H4" s="799"/>
      <c r="I4" s="799"/>
      <c r="J4" s="799"/>
      <c r="K4" s="800"/>
      <c r="L4" s="796"/>
      <c r="M4" s="166"/>
      <c r="N4" s="65"/>
      <c r="O4" s="86"/>
      <c r="P4" s="40"/>
      <c r="Q4" s="796"/>
      <c r="R4" s="166"/>
      <c r="S4" s="65"/>
      <c r="T4" s="86"/>
      <c r="U4" s="40"/>
      <c r="V4" s="796"/>
      <c r="W4" s="166"/>
      <c r="X4" s="65"/>
      <c r="Y4" s="187"/>
      <c r="Z4" s="188"/>
      <c r="AA4" s="796"/>
      <c r="AB4" s="166"/>
      <c r="AC4" s="65"/>
      <c r="AD4" s="187"/>
      <c r="AE4" s="188"/>
      <c r="AF4" s="793"/>
      <c r="AG4" s="11"/>
      <c r="AH4" s="12"/>
      <c r="AI4" s="13"/>
      <c r="AJ4" s="1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</row>
    <row r="5" spans="1:95" s="1" customFormat="1" ht="18" customHeight="1" thickBot="1">
      <c r="A5" s="791"/>
      <c r="B5" s="794"/>
      <c r="C5" s="15"/>
      <c r="D5" s="16"/>
      <c r="E5" s="17"/>
      <c r="F5" s="18"/>
      <c r="G5" s="797"/>
      <c r="H5" s="801"/>
      <c r="I5" s="801"/>
      <c r="J5" s="801"/>
      <c r="K5" s="802"/>
      <c r="L5" s="797"/>
      <c r="M5" s="61"/>
      <c r="N5" s="95"/>
      <c r="O5" s="87"/>
      <c r="P5" s="42"/>
      <c r="Q5" s="797"/>
      <c r="R5" s="61"/>
      <c r="S5" s="95"/>
      <c r="T5" s="87"/>
      <c r="U5" s="42"/>
      <c r="V5" s="797"/>
      <c r="W5" s="61"/>
      <c r="X5" s="95"/>
      <c r="Y5" s="189"/>
      <c r="Z5" s="190"/>
      <c r="AA5" s="797"/>
      <c r="AB5" s="61"/>
      <c r="AC5" s="95"/>
      <c r="AD5" s="189"/>
      <c r="AE5" s="190"/>
      <c r="AF5" s="794"/>
      <c r="AG5" s="15"/>
      <c r="AH5" s="16"/>
      <c r="AI5" s="17"/>
      <c r="AJ5" s="18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</row>
    <row r="6" spans="1:95" s="1" customFormat="1" ht="18" hidden="1" customHeight="1" thickBot="1">
      <c r="A6" s="791"/>
      <c r="B6" s="794"/>
      <c r="C6" s="15"/>
      <c r="D6" s="16"/>
      <c r="E6" s="17"/>
      <c r="F6" s="18"/>
      <c r="G6" s="797"/>
      <c r="H6" s="801"/>
      <c r="I6" s="801"/>
      <c r="J6" s="801"/>
      <c r="K6" s="802"/>
      <c r="L6" s="797"/>
      <c r="M6" s="62"/>
      <c r="N6" s="94"/>
      <c r="O6" s="88"/>
      <c r="P6" s="41"/>
      <c r="Q6" s="797"/>
      <c r="R6" s="62"/>
      <c r="S6" s="94"/>
      <c r="T6" s="88"/>
      <c r="U6" s="41"/>
      <c r="V6" s="797"/>
      <c r="W6" s="94"/>
      <c r="X6" s="94"/>
      <c r="Y6" s="88"/>
      <c r="Z6" s="41"/>
      <c r="AA6" s="797"/>
      <c r="AB6" s="94"/>
      <c r="AC6" s="94"/>
      <c r="AD6" s="88"/>
      <c r="AE6" s="41"/>
      <c r="AF6" s="794"/>
      <c r="AG6" s="15"/>
      <c r="AH6" s="16"/>
      <c r="AI6" s="17"/>
      <c r="AJ6" s="18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</row>
    <row r="7" spans="1:95" s="1" customFormat="1" ht="18" hidden="1" customHeight="1">
      <c r="A7" s="791"/>
      <c r="B7" s="794"/>
      <c r="C7" s="15"/>
      <c r="D7" s="16"/>
      <c r="E7" s="17"/>
      <c r="F7" s="18"/>
      <c r="G7" s="797"/>
      <c r="H7" s="801"/>
      <c r="I7" s="801"/>
      <c r="J7" s="801"/>
      <c r="K7" s="802"/>
      <c r="L7" s="797"/>
      <c r="M7" s="62"/>
      <c r="N7" s="94"/>
      <c r="O7" s="88"/>
      <c r="P7" s="41"/>
      <c r="Q7" s="797"/>
      <c r="R7" s="62"/>
      <c r="S7" s="94"/>
      <c r="T7" s="88"/>
      <c r="U7" s="41"/>
      <c r="V7" s="797"/>
      <c r="W7" s="94"/>
      <c r="X7" s="94"/>
      <c r="Y7" s="88"/>
      <c r="Z7" s="41"/>
      <c r="AA7" s="797"/>
      <c r="AB7" s="94"/>
      <c r="AC7" s="94"/>
      <c r="AD7" s="88"/>
      <c r="AE7" s="41"/>
      <c r="AF7" s="794"/>
      <c r="AG7" s="15"/>
      <c r="AH7" s="16"/>
      <c r="AI7" s="17"/>
      <c r="AJ7" s="18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</row>
    <row r="8" spans="1:95" s="1" customFormat="1" ht="18" hidden="1" customHeight="1">
      <c r="A8" s="791"/>
      <c r="B8" s="794"/>
      <c r="C8" s="15"/>
      <c r="D8" s="16"/>
      <c r="E8" s="17"/>
      <c r="F8" s="18"/>
      <c r="G8" s="797"/>
      <c r="H8" s="801"/>
      <c r="I8" s="801"/>
      <c r="J8" s="801"/>
      <c r="K8" s="802"/>
      <c r="L8" s="797"/>
      <c r="M8" s="62"/>
      <c r="N8" s="94"/>
      <c r="O8" s="88"/>
      <c r="P8" s="41"/>
      <c r="Q8" s="797"/>
      <c r="R8" s="62"/>
      <c r="S8" s="94"/>
      <c r="T8" s="88"/>
      <c r="U8" s="41"/>
      <c r="V8" s="797"/>
      <c r="W8" s="94"/>
      <c r="X8" s="94"/>
      <c r="Y8" s="88"/>
      <c r="Z8" s="41"/>
      <c r="AA8" s="797"/>
      <c r="AB8" s="94"/>
      <c r="AC8" s="94"/>
      <c r="AD8" s="88"/>
      <c r="AE8" s="41"/>
      <c r="AF8" s="794"/>
      <c r="AG8" s="15"/>
      <c r="AH8" s="16"/>
      <c r="AI8" s="17"/>
      <c r="AJ8" s="1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</row>
    <row r="9" spans="1:95" s="1" customFormat="1" ht="18" hidden="1" customHeight="1">
      <c r="A9" s="791"/>
      <c r="B9" s="794"/>
      <c r="C9" s="15"/>
      <c r="D9" s="16"/>
      <c r="E9" s="17"/>
      <c r="F9" s="18"/>
      <c r="G9" s="797"/>
      <c r="H9" s="801"/>
      <c r="I9" s="801"/>
      <c r="J9" s="801"/>
      <c r="K9" s="802"/>
      <c r="L9" s="797"/>
      <c r="M9" s="62"/>
      <c r="N9" s="94"/>
      <c r="O9" s="88"/>
      <c r="P9" s="41"/>
      <c r="Q9" s="797"/>
      <c r="R9" s="62"/>
      <c r="S9" s="94"/>
      <c r="T9" s="88"/>
      <c r="U9" s="41"/>
      <c r="V9" s="797"/>
      <c r="W9" s="94"/>
      <c r="X9" s="94"/>
      <c r="Y9" s="88"/>
      <c r="Z9" s="41"/>
      <c r="AA9" s="797"/>
      <c r="AB9" s="94"/>
      <c r="AC9" s="94"/>
      <c r="AD9" s="88"/>
      <c r="AE9" s="41"/>
      <c r="AF9" s="794"/>
      <c r="AG9" s="15"/>
      <c r="AH9" s="16"/>
      <c r="AI9" s="17"/>
      <c r="AJ9" s="18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</row>
    <row r="10" spans="1:95" s="1" customFormat="1" ht="18" hidden="1" customHeight="1">
      <c r="A10" s="791"/>
      <c r="B10" s="794"/>
      <c r="C10" s="15"/>
      <c r="D10" s="16"/>
      <c r="E10" s="17"/>
      <c r="F10" s="18"/>
      <c r="G10" s="797"/>
      <c r="H10" s="801"/>
      <c r="I10" s="801"/>
      <c r="J10" s="801"/>
      <c r="K10" s="802"/>
      <c r="L10" s="797"/>
      <c r="M10" s="62"/>
      <c r="N10" s="94"/>
      <c r="O10" s="88"/>
      <c r="P10" s="41"/>
      <c r="Q10" s="797"/>
      <c r="R10" s="62"/>
      <c r="S10" s="94"/>
      <c r="T10" s="88"/>
      <c r="U10" s="41"/>
      <c r="V10" s="797"/>
      <c r="W10" s="94"/>
      <c r="X10" s="94"/>
      <c r="Y10" s="88"/>
      <c r="Z10" s="41"/>
      <c r="AA10" s="797"/>
      <c r="AB10" s="94"/>
      <c r="AC10" s="94"/>
      <c r="AD10" s="88"/>
      <c r="AE10" s="41"/>
      <c r="AF10" s="794"/>
      <c r="AG10" s="15"/>
      <c r="AH10" s="16"/>
      <c r="AI10" s="17"/>
      <c r="AJ10" s="18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</row>
    <row r="11" spans="1:95" s="1" customFormat="1" ht="18" hidden="1" customHeight="1">
      <c r="A11" s="791"/>
      <c r="B11" s="794"/>
      <c r="C11" s="15"/>
      <c r="D11" s="16"/>
      <c r="E11" s="17"/>
      <c r="F11" s="18"/>
      <c r="G11" s="797"/>
      <c r="H11" s="801"/>
      <c r="I11" s="801"/>
      <c r="J11" s="801"/>
      <c r="K11" s="802"/>
      <c r="L11" s="797"/>
      <c r="M11" s="62"/>
      <c r="N11" s="94"/>
      <c r="O11" s="88"/>
      <c r="P11" s="41"/>
      <c r="Q11" s="797"/>
      <c r="R11" s="62"/>
      <c r="S11" s="94"/>
      <c r="T11" s="88"/>
      <c r="U11" s="41"/>
      <c r="V11" s="797"/>
      <c r="W11" s="94"/>
      <c r="X11" s="94"/>
      <c r="Y11" s="88"/>
      <c r="Z11" s="41"/>
      <c r="AA11" s="797"/>
      <c r="AB11" s="94"/>
      <c r="AC11" s="94"/>
      <c r="AD11" s="88"/>
      <c r="AE11" s="41"/>
      <c r="AF11" s="794"/>
      <c r="AG11" s="15"/>
      <c r="AH11" s="16"/>
      <c r="AI11" s="17"/>
      <c r="AJ11" s="18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s="1" customFormat="1" ht="18" hidden="1" customHeight="1">
      <c r="A12" s="791"/>
      <c r="B12" s="794"/>
      <c r="C12" s="15"/>
      <c r="D12" s="16"/>
      <c r="E12" s="17"/>
      <c r="F12" s="18"/>
      <c r="G12" s="797"/>
      <c r="H12" s="801"/>
      <c r="I12" s="801"/>
      <c r="J12" s="801"/>
      <c r="K12" s="802"/>
      <c r="L12" s="797"/>
      <c r="M12" s="62"/>
      <c r="N12" s="94"/>
      <c r="O12" s="88"/>
      <c r="P12" s="41"/>
      <c r="Q12" s="797"/>
      <c r="R12" s="62"/>
      <c r="S12" s="94"/>
      <c r="T12" s="88"/>
      <c r="U12" s="41"/>
      <c r="V12" s="797"/>
      <c r="W12" s="94"/>
      <c r="X12" s="94"/>
      <c r="Y12" s="88"/>
      <c r="Z12" s="41"/>
      <c r="AA12" s="797"/>
      <c r="AB12" s="94"/>
      <c r="AC12" s="94"/>
      <c r="AD12" s="88"/>
      <c r="AE12" s="41"/>
      <c r="AF12" s="794"/>
      <c r="AG12" s="15"/>
      <c r="AH12" s="16"/>
      <c r="AI12" s="17"/>
      <c r="AJ12" s="18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s="1" customFormat="1" ht="18" hidden="1" customHeight="1">
      <c r="A13" s="791"/>
      <c r="B13" s="794"/>
      <c r="C13" s="15"/>
      <c r="D13" s="16"/>
      <c r="E13" s="17"/>
      <c r="F13" s="18"/>
      <c r="G13" s="797"/>
      <c r="H13" s="801"/>
      <c r="I13" s="801"/>
      <c r="J13" s="801"/>
      <c r="K13" s="802"/>
      <c r="L13" s="797"/>
      <c r="M13" s="62"/>
      <c r="N13" s="94"/>
      <c r="O13" s="88"/>
      <c r="P13" s="41"/>
      <c r="Q13" s="797"/>
      <c r="R13" s="62"/>
      <c r="S13" s="94"/>
      <c r="T13" s="88"/>
      <c r="U13" s="41"/>
      <c r="V13" s="797"/>
      <c r="W13" s="94"/>
      <c r="X13" s="94"/>
      <c r="Y13" s="88"/>
      <c r="Z13" s="41"/>
      <c r="AA13" s="797"/>
      <c r="AB13" s="94"/>
      <c r="AC13" s="94"/>
      <c r="AD13" s="88"/>
      <c r="AE13" s="41"/>
      <c r="AF13" s="794"/>
      <c r="AG13" s="15"/>
      <c r="AH13" s="16"/>
      <c r="AI13" s="17"/>
      <c r="AJ13" s="18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s="1" customFormat="1" ht="18" hidden="1" customHeight="1">
      <c r="A14" s="791"/>
      <c r="B14" s="794"/>
      <c r="C14" s="15"/>
      <c r="D14" s="16"/>
      <c r="E14" s="17"/>
      <c r="F14" s="18"/>
      <c r="G14" s="797"/>
      <c r="H14" s="801"/>
      <c r="I14" s="801"/>
      <c r="J14" s="801"/>
      <c r="K14" s="802"/>
      <c r="L14" s="797"/>
      <c r="M14" s="62"/>
      <c r="N14" s="94"/>
      <c r="O14" s="88"/>
      <c r="P14" s="41"/>
      <c r="Q14" s="797"/>
      <c r="R14" s="62"/>
      <c r="S14" s="94"/>
      <c r="T14" s="88"/>
      <c r="U14" s="41"/>
      <c r="V14" s="797"/>
      <c r="W14" s="94"/>
      <c r="X14" s="94"/>
      <c r="Y14" s="88"/>
      <c r="Z14" s="41"/>
      <c r="AA14" s="797"/>
      <c r="AB14" s="94"/>
      <c r="AC14" s="94"/>
      <c r="AD14" s="88"/>
      <c r="AE14" s="41"/>
      <c r="AF14" s="794"/>
      <c r="AG14" s="15"/>
      <c r="AH14" s="16"/>
      <c r="AI14" s="17"/>
      <c r="AJ14" s="18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95" s="1" customFormat="1" ht="18" hidden="1" customHeight="1">
      <c r="A15" s="791"/>
      <c r="B15" s="794"/>
      <c r="C15" s="15"/>
      <c r="D15" s="16"/>
      <c r="E15" s="17"/>
      <c r="F15" s="18"/>
      <c r="G15" s="797"/>
      <c r="H15" s="801"/>
      <c r="I15" s="801"/>
      <c r="J15" s="801"/>
      <c r="K15" s="802"/>
      <c r="L15" s="797"/>
      <c r="M15" s="62"/>
      <c r="N15" s="94"/>
      <c r="O15" s="88"/>
      <c r="P15" s="41"/>
      <c r="Q15" s="797"/>
      <c r="R15" s="62"/>
      <c r="S15" s="94"/>
      <c r="T15" s="88"/>
      <c r="U15" s="41"/>
      <c r="V15" s="797"/>
      <c r="W15" s="94"/>
      <c r="X15" s="94"/>
      <c r="Y15" s="88"/>
      <c r="Z15" s="41"/>
      <c r="AA15" s="797"/>
      <c r="AB15" s="94"/>
      <c r="AC15" s="94"/>
      <c r="AD15" s="88"/>
      <c r="AE15" s="41"/>
      <c r="AF15" s="794"/>
      <c r="AG15" s="15"/>
      <c r="AH15" s="16"/>
      <c r="AI15" s="17"/>
      <c r="AJ15" s="18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</row>
    <row r="16" spans="1:95" s="1" customFormat="1" ht="18" hidden="1" customHeight="1">
      <c r="A16" s="791"/>
      <c r="B16" s="794"/>
      <c r="C16" s="15"/>
      <c r="D16" s="16"/>
      <c r="E16" s="17"/>
      <c r="F16" s="18"/>
      <c r="G16" s="797"/>
      <c r="H16" s="801"/>
      <c r="I16" s="801"/>
      <c r="J16" s="801"/>
      <c r="K16" s="802"/>
      <c r="L16" s="797"/>
      <c r="M16" s="62"/>
      <c r="N16" s="94"/>
      <c r="O16" s="88"/>
      <c r="P16" s="41"/>
      <c r="Q16" s="797"/>
      <c r="R16" s="62"/>
      <c r="S16" s="94"/>
      <c r="T16" s="88"/>
      <c r="U16" s="41"/>
      <c r="V16" s="797"/>
      <c r="W16" s="94"/>
      <c r="X16" s="94"/>
      <c r="Y16" s="88"/>
      <c r="Z16" s="41"/>
      <c r="AA16" s="797"/>
      <c r="AB16" s="94"/>
      <c r="AC16" s="94"/>
      <c r="AD16" s="88"/>
      <c r="AE16" s="41"/>
      <c r="AF16" s="794"/>
      <c r="AG16" s="15"/>
      <c r="AH16" s="16"/>
      <c r="AI16" s="17"/>
      <c r="AJ16" s="18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</row>
    <row r="17" spans="1:95" s="1" customFormat="1" ht="18" hidden="1" customHeight="1">
      <c r="A17" s="791"/>
      <c r="B17" s="794"/>
      <c r="C17" s="15"/>
      <c r="D17" s="16"/>
      <c r="E17" s="17"/>
      <c r="F17" s="18"/>
      <c r="G17" s="797"/>
      <c r="H17" s="801"/>
      <c r="I17" s="801"/>
      <c r="J17" s="801"/>
      <c r="K17" s="802"/>
      <c r="L17" s="797"/>
      <c r="M17" s="62"/>
      <c r="N17" s="94"/>
      <c r="O17" s="88"/>
      <c r="P17" s="41"/>
      <c r="Q17" s="797"/>
      <c r="R17" s="62"/>
      <c r="S17" s="94"/>
      <c r="T17" s="88"/>
      <c r="U17" s="41"/>
      <c r="V17" s="797"/>
      <c r="W17" s="94"/>
      <c r="X17" s="94"/>
      <c r="Y17" s="88"/>
      <c r="Z17" s="41"/>
      <c r="AA17" s="797"/>
      <c r="AB17" s="94"/>
      <c r="AC17" s="94"/>
      <c r="AD17" s="88"/>
      <c r="AE17" s="41"/>
      <c r="AF17" s="794"/>
      <c r="AG17" s="15"/>
      <c r="AH17" s="16"/>
      <c r="AI17" s="17"/>
      <c r="AJ17" s="18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</row>
    <row r="18" spans="1:95" s="1" customFormat="1" ht="18" hidden="1" customHeight="1">
      <c r="A18" s="792"/>
      <c r="B18" s="795"/>
      <c r="C18" s="19"/>
      <c r="D18" s="20"/>
      <c r="E18" s="21"/>
      <c r="F18" s="22"/>
      <c r="G18" s="798"/>
      <c r="H18" s="803"/>
      <c r="I18" s="803"/>
      <c r="J18" s="803"/>
      <c r="K18" s="804"/>
      <c r="L18" s="798"/>
      <c r="M18" s="63"/>
      <c r="N18" s="95"/>
      <c r="O18" s="87"/>
      <c r="P18" s="42"/>
      <c r="Q18" s="798"/>
      <c r="R18" s="63"/>
      <c r="S18" s="95"/>
      <c r="T18" s="87"/>
      <c r="U18" s="42"/>
      <c r="V18" s="798"/>
      <c r="W18" s="95"/>
      <c r="X18" s="95"/>
      <c r="Y18" s="87"/>
      <c r="Z18" s="42"/>
      <c r="AA18" s="798"/>
      <c r="AB18" s="95"/>
      <c r="AC18" s="95"/>
      <c r="AD18" s="87"/>
      <c r="AE18" s="42"/>
      <c r="AF18" s="795"/>
      <c r="AG18" s="19"/>
      <c r="AH18" s="20"/>
      <c r="AI18" s="21"/>
      <c r="AJ18" s="22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</row>
    <row r="19" spans="1:95" s="1" customFormat="1" ht="18" hidden="1" customHeight="1">
      <c r="A19" s="817" t="s">
        <v>50</v>
      </c>
      <c r="B19" s="805"/>
      <c r="C19" s="23"/>
      <c r="D19" s="24"/>
      <c r="E19" s="25"/>
      <c r="F19" s="26"/>
      <c r="G19" s="820"/>
      <c r="H19" s="62"/>
      <c r="I19" s="94"/>
      <c r="J19" s="89"/>
      <c r="K19" s="31"/>
      <c r="L19" s="805"/>
      <c r="M19" s="62"/>
      <c r="N19" s="94"/>
      <c r="O19" s="89"/>
      <c r="P19" s="43"/>
      <c r="Q19" s="805"/>
      <c r="R19" s="62"/>
      <c r="S19" s="94"/>
      <c r="T19" s="89"/>
      <c r="U19" s="44"/>
      <c r="V19" s="805"/>
      <c r="W19" s="120"/>
      <c r="X19" s="94"/>
      <c r="Y19" s="89"/>
      <c r="Z19" s="45"/>
      <c r="AA19" s="805"/>
      <c r="AB19" s="120"/>
      <c r="AC19" s="94"/>
      <c r="AD19" s="89"/>
      <c r="AE19" s="45"/>
      <c r="AF19" s="805"/>
      <c r="AG19" s="23"/>
      <c r="AH19" s="24"/>
      <c r="AI19" s="25"/>
      <c r="AJ19" s="26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</row>
    <row r="20" spans="1:95" s="1" customFormat="1" ht="18" hidden="1" customHeight="1">
      <c r="A20" s="818"/>
      <c r="B20" s="806"/>
      <c r="C20" s="28"/>
      <c r="D20" s="29"/>
      <c r="E20" s="30"/>
      <c r="F20" s="31"/>
      <c r="G20" s="821"/>
      <c r="H20" s="62"/>
      <c r="I20" s="94"/>
      <c r="J20" s="89"/>
      <c r="K20" s="31"/>
      <c r="L20" s="806"/>
      <c r="M20" s="62"/>
      <c r="N20" s="94"/>
      <c r="O20" s="89"/>
      <c r="P20" s="46"/>
      <c r="Q20" s="806"/>
      <c r="R20" s="62"/>
      <c r="S20" s="94"/>
      <c r="T20" s="89"/>
      <c r="U20" s="48"/>
      <c r="V20" s="806"/>
      <c r="W20" s="120"/>
      <c r="X20" s="94"/>
      <c r="Y20" s="89"/>
      <c r="Z20" s="49"/>
      <c r="AA20" s="806"/>
      <c r="AB20" s="120"/>
      <c r="AC20" s="94"/>
      <c r="AD20" s="89"/>
      <c r="AE20" s="49"/>
      <c r="AF20" s="806"/>
      <c r="AG20" s="28"/>
      <c r="AH20" s="29"/>
      <c r="AI20" s="30"/>
      <c r="AJ20" s="31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</row>
    <row r="21" spans="1:95" s="1" customFormat="1" ht="18" hidden="1" customHeight="1">
      <c r="A21" s="818"/>
      <c r="B21" s="806"/>
      <c r="C21" s="28"/>
      <c r="D21" s="29"/>
      <c r="E21" s="30"/>
      <c r="F21" s="31"/>
      <c r="G21" s="821"/>
      <c r="H21" s="62"/>
      <c r="I21" s="94"/>
      <c r="J21" s="89"/>
      <c r="K21" s="31"/>
      <c r="L21" s="806"/>
      <c r="M21" s="62"/>
      <c r="N21" s="94"/>
      <c r="O21" s="89"/>
      <c r="P21" s="46"/>
      <c r="Q21" s="806"/>
      <c r="R21" s="62"/>
      <c r="S21" s="94"/>
      <c r="T21" s="89"/>
      <c r="U21" s="48"/>
      <c r="V21" s="806"/>
      <c r="W21" s="120"/>
      <c r="X21" s="94"/>
      <c r="Y21" s="89"/>
      <c r="Z21" s="49"/>
      <c r="AA21" s="806"/>
      <c r="AB21" s="120"/>
      <c r="AC21" s="94"/>
      <c r="AD21" s="89"/>
      <c r="AE21" s="49"/>
      <c r="AF21" s="806"/>
      <c r="AG21" s="28"/>
      <c r="AH21" s="29"/>
      <c r="AI21" s="30"/>
      <c r="AJ21" s="3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</row>
    <row r="22" spans="1:95" s="1" customFormat="1" ht="18" hidden="1" customHeight="1">
      <c r="A22" s="818"/>
      <c r="B22" s="806"/>
      <c r="C22" s="28"/>
      <c r="D22" s="29"/>
      <c r="E22" s="30"/>
      <c r="F22" s="31"/>
      <c r="G22" s="821"/>
      <c r="H22" s="62"/>
      <c r="I22" s="94"/>
      <c r="J22" s="89"/>
      <c r="K22" s="31"/>
      <c r="L22" s="806"/>
      <c r="M22" s="62"/>
      <c r="N22" s="94"/>
      <c r="O22" s="89"/>
      <c r="P22" s="46"/>
      <c r="Q22" s="806"/>
      <c r="R22" s="62"/>
      <c r="S22" s="94"/>
      <c r="T22" s="89"/>
      <c r="U22" s="48"/>
      <c r="V22" s="806"/>
      <c r="W22" s="120"/>
      <c r="X22" s="94"/>
      <c r="Y22" s="89"/>
      <c r="Z22" s="49"/>
      <c r="AA22" s="806"/>
      <c r="AB22" s="120"/>
      <c r="AC22" s="94"/>
      <c r="AD22" s="89"/>
      <c r="AE22" s="49"/>
      <c r="AF22" s="806"/>
      <c r="AG22" s="28"/>
      <c r="AH22" s="29"/>
      <c r="AI22" s="30"/>
      <c r="AJ22" s="31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</row>
    <row r="23" spans="1:95" s="1" customFormat="1" ht="18" hidden="1" customHeight="1">
      <c r="A23" s="818"/>
      <c r="B23" s="806"/>
      <c r="C23" s="28"/>
      <c r="D23" s="29"/>
      <c r="E23" s="30"/>
      <c r="F23" s="31"/>
      <c r="G23" s="821"/>
      <c r="H23" s="62"/>
      <c r="I23" s="94"/>
      <c r="J23" s="89"/>
      <c r="K23" s="31"/>
      <c r="L23" s="806"/>
      <c r="M23" s="62"/>
      <c r="N23" s="94"/>
      <c r="O23" s="89"/>
      <c r="P23" s="46"/>
      <c r="Q23" s="806"/>
      <c r="R23" s="62"/>
      <c r="S23" s="94"/>
      <c r="T23" s="89"/>
      <c r="U23" s="48"/>
      <c r="V23" s="806"/>
      <c r="W23" s="120"/>
      <c r="X23" s="94"/>
      <c r="Y23" s="89"/>
      <c r="Z23" s="49"/>
      <c r="AA23" s="806"/>
      <c r="AB23" s="120"/>
      <c r="AC23" s="94"/>
      <c r="AD23" s="89"/>
      <c r="AE23" s="49"/>
      <c r="AF23" s="806"/>
      <c r="AG23" s="28"/>
      <c r="AH23" s="29"/>
      <c r="AI23" s="30"/>
      <c r="AJ23" s="31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</row>
    <row r="24" spans="1:95" s="1" customFormat="1" ht="18" hidden="1" customHeight="1">
      <c r="A24" s="818"/>
      <c r="B24" s="806"/>
      <c r="C24" s="28"/>
      <c r="D24" s="29"/>
      <c r="E24" s="30"/>
      <c r="F24" s="31"/>
      <c r="G24" s="821"/>
      <c r="H24" s="62"/>
      <c r="I24" s="94"/>
      <c r="J24" s="89"/>
      <c r="K24" s="31"/>
      <c r="L24" s="806"/>
      <c r="M24" s="62"/>
      <c r="N24" s="94"/>
      <c r="O24" s="89"/>
      <c r="P24" s="46"/>
      <c r="Q24" s="806"/>
      <c r="R24" s="62"/>
      <c r="S24" s="94"/>
      <c r="T24" s="89"/>
      <c r="U24" s="48"/>
      <c r="V24" s="806"/>
      <c r="W24" s="120"/>
      <c r="X24" s="94"/>
      <c r="Y24" s="89"/>
      <c r="Z24" s="49"/>
      <c r="AA24" s="806"/>
      <c r="AB24" s="120"/>
      <c r="AC24" s="94"/>
      <c r="AD24" s="89"/>
      <c r="AE24" s="49"/>
      <c r="AF24" s="806"/>
      <c r="AG24" s="28"/>
      <c r="AH24" s="29"/>
      <c r="AI24" s="30"/>
      <c r="AJ24" s="31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</row>
    <row r="25" spans="1:95" s="1" customFormat="1" ht="18" hidden="1" customHeight="1">
      <c r="A25" s="818"/>
      <c r="B25" s="806"/>
      <c r="C25" s="28"/>
      <c r="D25" s="29"/>
      <c r="E25" s="30"/>
      <c r="F25" s="31"/>
      <c r="G25" s="821"/>
      <c r="H25" s="62"/>
      <c r="I25" s="94"/>
      <c r="J25" s="89"/>
      <c r="K25" s="31"/>
      <c r="L25" s="806"/>
      <c r="M25" s="62"/>
      <c r="N25" s="94"/>
      <c r="O25" s="89"/>
      <c r="P25" s="46"/>
      <c r="Q25" s="806"/>
      <c r="R25" s="62"/>
      <c r="S25" s="94"/>
      <c r="T25" s="89"/>
      <c r="U25" s="48"/>
      <c r="V25" s="806"/>
      <c r="W25" s="120"/>
      <c r="X25" s="94"/>
      <c r="Y25" s="89"/>
      <c r="Z25" s="49"/>
      <c r="AA25" s="806"/>
      <c r="AB25" s="120"/>
      <c r="AC25" s="94"/>
      <c r="AD25" s="89"/>
      <c r="AE25" s="49"/>
      <c r="AF25" s="806"/>
      <c r="AG25" s="28"/>
      <c r="AH25" s="29"/>
      <c r="AI25" s="30"/>
      <c r="AJ25" s="31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</row>
    <row r="26" spans="1:95" s="1" customFormat="1" ht="18" hidden="1" customHeight="1">
      <c r="A26" s="818"/>
      <c r="B26" s="806"/>
      <c r="C26" s="28"/>
      <c r="D26" s="29"/>
      <c r="E26" s="30"/>
      <c r="F26" s="31"/>
      <c r="G26" s="821"/>
      <c r="H26" s="62"/>
      <c r="I26" s="94"/>
      <c r="J26" s="89"/>
      <c r="K26" s="31"/>
      <c r="L26" s="806"/>
      <c r="M26" s="62"/>
      <c r="N26" s="94"/>
      <c r="O26" s="89"/>
      <c r="P26" s="46"/>
      <c r="Q26" s="806"/>
      <c r="R26" s="62"/>
      <c r="S26" s="94"/>
      <c r="T26" s="89"/>
      <c r="U26" s="48"/>
      <c r="V26" s="806"/>
      <c r="W26" s="120"/>
      <c r="X26" s="94"/>
      <c r="Y26" s="89"/>
      <c r="Z26" s="49"/>
      <c r="AA26" s="806"/>
      <c r="AB26" s="120"/>
      <c r="AC26" s="94"/>
      <c r="AD26" s="89"/>
      <c r="AE26" s="49"/>
      <c r="AF26" s="806"/>
      <c r="AG26" s="28"/>
      <c r="AH26" s="29"/>
      <c r="AI26" s="30"/>
      <c r="AJ26" s="31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</row>
    <row r="27" spans="1:95" s="1" customFormat="1" ht="18" hidden="1" customHeight="1">
      <c r="A27" s="818"/>
      <c r="B27" s="806"/>
      <c r="C27" s="28"/>
      <c r="D27" s="29"/>
      <c r="E27" s="30"/>
      <c r="F27" s="31"/>
      <c r="G27" s="821"/>
      <c r="H27" s="62"/>
      <c r="I27" s="94"/>
      <c r="J27" s="89"/>
      <c r="K27" s="31"/>
      <c r="L27" s="806"/>
      <c r="M27" s="62"/>
      <c r="N27" s="94"/>
      <c r="O27" s="89"/>
      <c r="P27" s="46"/>
      <c r="Q27" s="806"/>
      <c r="R27" s="62"/>
      <c r="S27" s="94"/>
      <c r="T27" s="89"/>
      <c r="U27" s="48"/>
      <c r="V27" s="806"/>
      <c r="W27" s="120"/>
      <c r="X27" s="94"/>
      <c r="Y27" s="89"/>
      <c r="Z27" s="49"/>
      <c r="AA27" s="806"/>
      <c r="AB27" s="120"/>
      <c r="AC27" s="94"/>
      <c r="AD27" s="89"/>
      <c r="AE27" s="49"/>
      <c r="AF27" s="806"/>
      <c r="AG27" s="28"/>
      <c r="AH27" s="29"/>
      <c r="AI27" s="30"/>
      <c r="AJ27" s="31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</row>
    <row r="28" spans="1:95" s="1" customFormat="1" ht="18" hidden="1" customHeight="1">
      <c r="A28" s="818"/>
      <c r="B28" s="806"/>
      <c r="C28" s="28"/>
      <c r="D28" s="29"/>
      <c r="E28" s="30"/>
      <c r="F28" s="31"/>
      <c r="G28" s="821"/>
      <c r="H28" s="62"/>
      <c r="I28" s="94"/>
      <c r="J28" s="89"/>
      <c r="K28" s="31"/>
      <c r="L28" s="806"/>
      <c r="M28" s="62"/>
      <c r="N28" s="94"/>
      <c r="O28" s="89"/>
      <c r="P28" s="46"/>
      <c r="Q28" s="806"/>
      <c r="R28" s="62"/>
      <c r="S28" s="94"/>
      <c r="T28" s="89"/>
      <c r="U28" s="48"/>
      <c r="V28" s="806"/>
      <c r="W28" s="120"/>
      <c r="X28" s="94"/>
      <c r="Y28" s="89"/>
      <c r="Z28" s="49"/>
      <c r="AA28" s="806"/>
      <c r="AB28" s="120"/>
      <c r="AC28" s="94"/>
      <c r="AD28" s="89"/>
      <c r="AE28" s="49"/>
      <c r="AF28" s="806"/>
      <c r="AG28" s="28"/>
      <c r="AH28" s="29"/>
      <c r="AI28" s="30"/>
      <c r="AJ28" s="31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</row>
    <row r="29" spans="1:95" s="1" customFormat="1" ht="18" hidden="1" customHeight="1">
      <c r="A29" s="818"/>
      <c r="B29" s="806"/>
      <c r="C29" s="28"/>
      <c r="D29" s="29"/>
      <c r="E29" s="30"/>
      <c r="F29" s="31"/>
      <c r="G29" s="821"/>
      <c r="H29" s="62"/>
      <c r="I29" s="94"/>
      <c r="J29" s="89"/>
      <c r="K29" s="31"/>
      <c r="L29" s="806"/>
      <c r="M29" s="62"/>
      <c r="N29" s="94"/>
      <c r="O29" s="89"/>
      <c r="P29" s="46"/>
      <c r="Q29" s="806"/>
      <c r="R29" s="62"/>
      <c r="S29" s="94"/>
      <c r="T29" s="89"/>
      <c r="U29" s="48"/>
      <c r="V29" s="806"/>
      <c r="W29" s="120"/>
      <c r="X29" s="94"/>
      <c r="Y29" s="89"/>
      <c r="Z29" s="49"/>
      <c r="AA29" s="806"/>
      <c r="AB29" s="120"/>
      <c r="AC29" s="94"/>
      <c r="AD29" s="89"/>
      <c r="AE29" s="49"/>
      <c r="AF29" s="806"/>
      <c r="AG29" s="28"/>
      <c r="AH29" s="29"/>
      <c r="AI29" s="30"/>
      <c r="AJ29" s="31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</row>
    <row r="30" spans="1:95" s="1" customFormat="1" ht="18" hidden="1" customHeight="1">
      <c r="A30" s="818"/>
      <c r="B30" s="806"/>
      <c r="C30" s="28"/>
      <c r="D30" s="29"/>
      <c r="E30" s="30"/>
      <c r="F30" s="31"/>
      <c r="G30" s="821"/>
      <c r="H30" s="62"/>
      <c r="I30" s="94"/>
      <c r="J30" s="89"/>
      <c r="K30" s="31"/>
      <c r="L30" s="806"/>
      <c r="M30" s="62"/>
      <c r="N30" s="94"/>
      <c r="O30" s="89"/>
      <c r="P30" s="46"/>
      <c r="Q30" s="806"/>
      <c r="R30" s="62"/>
      <c r="S30" s="94"/>
      <c r="T30" s="89"/>
      <c r="U30" s="48"/>
      <c r="V30" s="806"/>
      <c r="W30" s="120"/>
      <c r="X30" s="94"/>
      <c r="Y30" s="89"/>
      <c r="Z30" s="49"/>
      <c r="AA30" s="806"/>
      <c r="AB30" s="120"/>
      <c r="AC30" s="94"/>
      <c r="AD30" s="89"/>
      <c r="AE30" s="49"/>
      <c r="AF30" s="806"/>
      <c r="AG30" s="28"/>
      <c r="AH30" s="29"/>
      <c r="AI30" s="30"/>
      <c r="AJ30" s="31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</row>
    <row r="31" spans="1:95" s="1" customFormat="1" ht="18" hidden="1" customHeight="1">
      <c r="A31" s="818"/>
      <c r="B31" s="806"/>
      <c r="C31" s="28"/>
      <c r="D31" s="29"/>
      <c r="E31" s="30"/>
      <c r="F31" s="31"/>
      <c r="G31" s="821"/>
      <c r="H31" s="62"/>
      <c r="I31" s="94"/>
      <c r="J31" s="89"/>
      <c r="K31" s="31"/>
      <c r="L31" s="806"/>
      <c r="M31" s="62"/>
      <c r="N31" s="94"/>
      <c r="O31" s="89"/>
      <c r="P31" s="46"/>
      <c r="Q31" s="806"/>
      <c r="R31" s="62"/>
      <c r="S31" s="94"/>
      <c r="T31" s="89"/>
      <c r="U31" s="48"/>
      <c r="V31" s="806"/>
      <c r="W31" s="120"/>
      <c r="X31" s="94"/>
      <c r="Y31" s="89"/>
      <c r="Z31" s="49"/>
      <c r="AA31" s="806"/>
      <c r="AB31" s="120"/>
      <c r="AC31" s="94"/>
      <c r="AD31" s="89"/>
      <c r="AE31" s="49"/>
      <c r="AF31" s="806"/>
      <c r="AG31" s="28"/>
      <c r="AH31" s="29"/>
      <c r="AI31" s="30"/>
      <c r="AJ31" s="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</row>
    <row r="32" spans="1:95" s="1" customFormat="1" ht="18" hidden="1" customHeight="1">
      <c r="A32" s="818"/>
      <c r="B32" s="806"/>
      <c r="C32" s="28"/>
      <c r="D32" s="29"/>
      <c r="E32" s="30"/>
      <c r="F32" s="31"/>
      <c r="G32" s="821"/>
      <c r="H32" s="62"/>
      <c r="I32" s="94"/>
      <c r="J32" s="89"/>
      <c r="K32" s="31"/>
      <c r="L32" s="806"/>
      <c r="M32" s="62"/>
      <c r="N32" s="94"/>
      <c r="O32" s="89"/>
      <c r="P32" s="46"/>
      <c r="Q32" s="806"/>
      <c r="R32" s="62"/>
      <c r="S32" s="94"/>
      <c r="T32" s="89"/>
      <c r="U32" s="48"/>
      <c r="V32" s="806"/>
      <c r="W32" s="120"/>
      <c r="X32" s="94"/>
      <c r="Y32" s="89"/>
      <c r="Z32" s="49"/>
      <c r="AA32" s="806"/>
      <c r="AB32" s="120"/>
      <c r="AC32" s="94"/>
      <c r="AD32" s="89"/>
      <c r="AE32" s="49"/>
      <c r="AF32" s="806"/>
      <c r="AG32" s="28"/>
      <c r="AH32" s="29"/>
      <c r="AI32" s="30"/>
      <c r="AJ32" s="31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</row>
    <row r="33" spans="1:95" s="1" customFormat="1" ht="18" hidden="1" customHeight="1">
      <c r="A33" s="819"/>
      <c r="B33" s="807"/>
      <c r="C33" s="34"/>
      <c r="D33" s="35"/>
      <c r="E33" s="36"/>
      <c r="F33" s="37"/>
      <c r="G33" s="822"/>
      <c r="H33" s="62"/>
      <c r="I33" s="94"/>
      <c r="J33" s="89"/>
      <c r="K33" s="31"/>
      <c r="L33" s="807"/>
      <c r="M33" s="62"/>
      <c r="N33" s="94"/>
      <c r="O33" s="89"/>
      <c r="P33" s="50"/>
      <c r="Q33" s="807"/>
      <c r="R33" s="62"/>
      <c r="S33" s="94"/>
      <c r="T33" s="89"/>
      <c r="U33" s="51"/>
      <c r="V33" s="807"/>
      <c r="W33" s="120"/>
      <c r="X33" s="94"/>
      <c r="Y33" s="89"/>
      <c r="Z33" s="52"/>
      <c r="AA33" s="807"/>
      <c r="AB33" s="120"/>
      <c r="AC33" s="94"/>
      <c r="AD33" s="89"/>
      <c r="AE33" s="52"/>
      <c r="AF33" s="807"/>
      <c r="AG33" s="34"/>
      <c r="AH33" s="35"/>
      <c r="AI33" s="36"/>
      <c r="AJ33" s="37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</row>
    <row r="34" spans="1:95" s="1" customFormat="1" ht="18" customHeight="1">
      <c r="A34" s="808" t="s">
        <v>51</v>
      </c>
      <c r="B34" s="805"/>
      <c r="C34" s="23"/>
      <c r="D34" s="24"/>
      <c r="E34" s="25"/>
      <c r="F34" s="26"/>
      <c r="G34" s="811"/>
      <c r="H34" s="166"/>
      <c r="I34" s="65"/>
      <c r="J34" s="90"/>
      <c r="K34" s="40"/>
      <c r="L34" s="814"/>
      <c r="M34" s="166"/>
      <c r="N34" s="65"/>
      <c r="O34" s="90"/>
      <c r="P34" s="40"/>
      <c r="Q34" s="814"/>
      <c r="R34" s="166"/>
      <c r="S34" s="65"/>
      <c r="T34" s="90"/>
      <c r="U34" s="40"/>
      <c r="V34" s="814"/>
      <c r="W34" s="118"/>
      <c r="X34" s="65"/>
      <c r="Y34" s="90"/>
      <c r="Z34" s="40"/>
      <c r="AA34" s="814"/>
      <c r="AB34" s="118"/>
      <c r="AC34" s="65"/>
      <c r="AD34" s="90"/>
      <c r="AE34" s="40"/>
      <c r="AF34" s="805"/>
      <c r="AG34" s="23"/>
      <c r="AH34" s="24"/>
      <c r="AI34" s="25"/>
      <c r="AJ34" s="26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</row>
    <row r="35" spans="1:95" s="1" customFormat="1" ht="18" customHeight="1">
      <c r="A35" s="809"/>
      <c r="B35" s="806"/>
      <c r="C35" s="28"/>
      <c r="D35" s="29"/>
      <c r="E35" s="30"/>
      <c r="F35" s="31"/>
      <c r="G35" s="812"/>
      <c r="H35" s="110"/>
      <c r="I35" s="94"/>
      <c r="J35" s="91"/>
      <c r="K35" s="49"/>
      <c r="L35" s="815"/>
      <c r="M35" s="60"/>
      <c r="N35" s="94"/>
      <c r="O35" s="91"/>
      <c r="P35" s="49"/>
      <c r="Q35" s="815"/>
      <c r="R35" s="60"/>
      <c r="S35" s="94"/>
      <c r="T35" s="91"/>
      <c r="U35" s="49"/>
      <c r="V35" s="815"/>
      <c r="W35" s="110"/>
      <c r="X35" s="94"/>
      <c r="Y35" s="91"/>
      <c r="Z35" s="49"/>
      <c r="AA35" s="815"/>
      <c r="AB35" s="110"/>
      <c r="AC35" s="94"/>
      <c r="AD35" s="91"/>
      <c r="AE35" s="49"/>
      <c r="AF35" s="806"/>
      <c r="AG35" s="28"/>
      <c r="AH35" s="29"/>
      <c r="AI35" s="30"/>
      <c r="AJ35" s="31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</row>
    <row r="36" spans="1:95" s="1" customFormat="1" ht="18" customHeight="1">
      <c r="A36" s="809"/>
      <c r="B36" s="806"/>
      <c r="C36" s="28"/>
      <c r="D36" s="29"/>
      <c r="E36" s="30"/>
      <c r="F36" s="31"/>
      <c r="G36" s="812"/>
      <c r="H36" s="110"/>
      <c r="I36" s="94"/>
      <c r="J36" s="91"/>
      <c r="K36" s="49"/>
      <c r="L36" s="815"/>
      <c r="M36" s="60"/>
      <c r="N36" s="94"/>
      <c r="O36" s="91"/>
      <c r="P36" s="49"/>
      <c r="Q36" s="815"/>
      <c r="R36" s="110"/>
      <c r="S36" s="94"/>
      <c r="T36" s="91"/>
      <c r="U36" s="49"/>
      <c r="V36" s="815"/>
      <c r="W36" s="110"/>
      <c r="X36" s="94"/>
      <c r="Y36" s="91"/>
      <c r="Z36" s="49"/>
      <c r="AA36" s="815"/>
      <c r="AB36" s="110"/>
      <c r="AC36" s="94"/>
      <c r="AD36" s="91"/>
      <c r="AE36" s="49"/>
      <c r="AF36" s="806"/>
      <c r="AG36" s="28"/>
      <c r="AH36" s="29"/>
      <c r="AI36" s="30"/>
      <c r="AJ36" s="31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</row>
    <row r="37" spans="1:95" s="1" customFormat="1" ht="18" customHeight="1">
      <c r="A37" s="809"/>
      <c r="B37" s="806"/>
      <c r="C37" s="28"/>
      <c r="D37" s="29"/>
      <c r="E37" s="30"/>
      <c r="F37" s="31"/>
      <c r="G37" s="812"/>
      <c r="H37" s="110"/>
      <c r="I37" s="94"/>
      <c r="J37" s="91"/>
      <c r="K37" s="49"/>
      <c r="L37" s="815"/>
      <c r="M37" s="60"/>
      <c r="N37" s="94"/>
      <c r="O37" s="91"/>
      <c r="P37" s="49"/>
      <c r="Q37" s="815"/>
      <c r="R37" s="110"/>
      <c r="S37" s="94"/>
      <c r="T37" s="91"/>
      <c r="U37" s="49"/>
      <c r="V37" s="815"/>
      <c r="W37" s="110"/>
      <c r="X37" s="94"/>
      <c r="Y37" s="91"/>
      <c r="Z37" s="49"/>
      <c r="AA37" s="815"/>
      <c r="AB37" s="110"/>
      <c r="AC37" s="94"/>
      <c r="AD37" s="91"/>
      <c r="AE37" s="49"/>
      <c r="AF37" s="806"/>
      <c r="AG37" s="28"/>
      <c r="AH37" s="29"/>
      <c r="AI37" s="30"/>
      <c r="AJ37" s="31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</row>
    <row r="38" spans="1:95" s="1" customFormat="1" ht="18" customHeight="1">
      <c r="A38" s="809"/>
      <c r="B38" s="806"/>
      <c r="C38" s="28"/>
      <c r="D38" s="29"/>
      <c r="E38" s="30"/>
      <c r="F38" s="31"/>
      <c r="G38" s="812"/>
      <c r="H38" s="197"/>
      <c r="I38" s="198"/>
      <c r="J38" s="200"/>
      <c r="K38" s="201"/>
      <c r="L38" s="815"/>
      <c r="M38" s="60"/>
      <c r="N38" s="94"/>
      <c r="O38" s="91"/>
      <c r="P38" s="49"/>
      <c r="Q38" s="815"/>
      <c r="R38" s="110"/>
      <c r="S38" s="94"/>
      <c r="T38" s="91"/>
      <c r="U38" s="49"/>
      <c r="V38" s="815"/>
      <c r="W38" s="110"/>
      <c r="X38" s="94"/>
      <c r="Y38" s="91"/>
      <c r="Z38" s="49"/>
      <c r="AA38" s="815"/>
      <c r="AB38" s="110"/>
      <c r="AC38" s="94"/>
      <c r="AD38" s="91"/>
      <c r="AE38" s="49"/>
      <c r="AF38" s="806"/>
      <c r="AG38" s="28"/>
      <c r="AH38" s="29"/>
      <c r="AI38" s="30"/>
      <c r="AJ38" s="31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</row>
    <row r="39" spans="1:95" s="1" customFormat="1" ht="18" customHeight="1">
      <c r="A39" s="809"/>
      <c r="B39" s="806"/>
      <c r="C39" s="28"/>
      <c r="D39" s="29"/>
      <c r="E39" s="30"/>
      <c r="F39" s="31"/>
      <c r="G39" s="812"/>
      <c r="H39" s="110"/>
      <c r="I39" s="94"/>
      <c r="J39" s="91"/>
      <c r="K39" s="49"/>
      <c r="L39" s="815"/>
      <c r="M39" s="60"/>
      <c r="N39" s="94"/>
      <c r="O39" s="91"/>
      <c r="P39" s="49"/>
      <c r="Q39" s="815"/>
      <c r="R39" s="110"/>
      <c r="S39" s="94"/>
      <c r="T39" s="91"/>
      <c r="U39" s="49"/>
      <c r="V39" s="815"/>
      <c r="W39" s="110"/>
      <c r="X39" s="94"/>
      <c r="Y39" s="91"/>
      <c r="Z39" s="49"/>
      <c r="AA39" s="815"/>
      <c r="AB39" s="110"/>
      <c r="AC39" s="94"/>
      <c r="AD39" s="91"/>
      <c r="AE39" s="49"/>
      <c r="AF39" s="806"/>
      <c r="AG39" s="28"/>
      <c r="AH39" s="29"/>
      <c r="AI39" s="30"/>
      <c r="AJ39" s="31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</row>
    <row r="40" spans="1:95" s="1" customFormat="1" ht="18" customHeight="1">
      <c r="A40" s="809"/>
      <c r="B40" s="806"/>
      <c r="C40" s="28"/>
      <c r="D40" s="29"/>
      <c r="E40" s="30"/>
      <c r="F40" s="31"/>
      <c r="G40" s="812"/>
      <c r="H40" s="110"/>
      <c r="I40" s="94"/>
      <c r="J40" s="91"/>
      <c r="K40" s="49"/>
      <c r="L40" s="815"/>
      <c r="M40" s="60"/>
      <c r="N40" s="94"/>
      <c r="O40" s="91"/>
      <c r="P40" s="49"/>
      <c r="Q40" s="815"/>
      <c r="R40" s="110"/>
      <c r="S40" s="94"/>
      <c r="T40" s="91"/>
      <c r="U40" s="49"/>
      <c r="V40" s="815"/>
      <c r="W40" s="110"/>
      <c r="X40" s="94"/>
      <c r="Y40" s="91"/>
      <c r="Z40" s="49"/>
      <c r="AA40" s="815"/>
      <c r="AB40" s="110"/>
      <c r="AC40" s="94"/>
      <c r="AD40" s="91"/>
      <c r="AE40" s="49"/>
      <c r="AF40" s="806"/>
      <c r="AG40" s="28"/>
      <c r="AH40" s="29"/>
      <c r="AI40" s="30"/>
      <c r="AJ40" s="31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</row>
    <row r="41" spans="1:95" s="1" customFormat="1" ht="18" customHeight="1">
      <c r="A41" s="809"/>
      <c r="B41" s="806"/>
      <c r="C41" s="28"/>
      <c r="D41" s="29"/>
      <c r="E41" s="30"/>
      <c r="F41" s="31"/>
      <c r="G41" s="812"/>
      <c r="H41" s="110"/>
      <c r="I41" s="94"/>
      <c r="J41" s="91"/>
      <c r="K41" s="49"/>
      <c r="L41" s="815"/>
      <c r="M41" s="60"/>
      <c r="N41" s="94"/>
      <c r="O41" s="91"/>
      <c r="P41" s="49"/>
      <c r="Q41" s="815"/>
      <c r="R41" s="110"/>
      <c r="S41" s="94"/>
      <c r="T41" s="91"/>
      <c r="U41" s="49"/>
      <c r="V41" s="815"/>
      <c r="W41" s="110"/>
      <c r="X41" s="94"/>
      <c r="Y41" s="91"/>
      <c r="Z41" s="49"/>
      <c r="AA41" s="815"/>
      <c r="AB41" s="110"/>
      <c r="AC41" s="94"/>
      <c r="AD41" s="91"/>
      <c r="AE41" s="49"/>
      <c r="AF41" s="806"/>
      <c r="AG41" s="28"/>
      <c r="AH41" s="29"/>
      <c r="AI41" s="30"/>
      <c r="AJ41" s="3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</row>
    <row r="42" spans="1:95" s="1" customFormat="1" ht="18" customHeight="1">
      <c r="A42" s="809"/>
      <c r="B42" s="806"/>
      <c r="C42" s="28"/>
      <c r="D42" s="29"/>
      <c r="E42" s="30"/>
      <c r="F42" s="31"/>
      <c r="G42" s="812"/>
      <c r="H42" s="110"/>
      <c r="I42" s="94"/>
      <c r="J42" s="91"/>
      <c r="K42" s="49"/>
      <c r="L42" s="815"/>
      <c r="M42" s="60"/>
      <c r="N42" s="94"/>
      <c r="O42" s="91"/>
      <c r="P42" s="49"/>
      <c r="Q42" s="815"/>
      <c r="R42" s="93"/>
      <c r="S42" s="94"/>
      <c r="T42" s="91"/>
      <c r="U42" s="49"/>
      <c r="V42" s="815"/>
      <c r="W42" s="93"/>
      <c r="X42" s="94"/>
      <c r="Y42" s="91"/>
      <c r="Z42" s="49"/>
      <c r="AA42" s="815"/>
      <c r="AB42" s="93"/>
      <c r="AC42" s="94"/>
      <c r="AD42" s="91"/>
      <c r="AE42" s="49"/>
      <c r="AF42" s="806"/>
      <c r="AG42" s="28"/>
      <c r="AH42" s="29"/>
      <c r="AI42" s="30"/>
      <c r="AJ42" s="31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</row>
    <row r="43" spans="1:95" s="1" customFormat="1" ht="18" customHeight="1">
      <c r="A43" s="809"/>
      <c r="B43" s="806"/>
      <c r="C43" s="28"/>
      <c r="D43" s="29"/>
      <c r="E43" s="30"/>
      <c r="F43" s="31"/>
      <c r="G43" s="812"/>
      <c r="H43" s="110"/>
      <c r="I43" s="94"/>
      <c r="J43" s="91"/>
      <c r="K43" s="49"/>
      <c r="L43" s="815"/>
      <c r="M43" s="60"/>
      <c r="N43" s="94"/>
      <c r="O43" s="91"/>
      <c r="P43" s="49"/>
      <c r="Q43" s="815"/>
      <c r="R43" s="93"/>
      <c r="S43" s="94"/>
      <c r="T43" s="91"/>
      <c r="U43" s="49"/>
      <c r="V43" s="815"/>
      <c r="W43" s="93"/>
      <c r="X43" s="94"/>
      <c r="Y43" s="91"/>
      <c r="Z43" s="49"/>
      <c r="AA43" s="815"/>
      <c r="AB43" s="93"/>
      <c r="AC43" s="94"/>
      <c r="AD43" s="91"/>
      <c r="AE43" s="49"/>
      <c r="AF43" s="806"/>
      <c r="AG43" s="28"/>
      <c r="AH43" s="29"/>
      <c r="AI43" s="30"/>
      <c r="AJ43" s="31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</row>
    <row r="44" spans="1:95" s="1" customFormat="1" ht="18" customHeight="1" thickBot="1">
      <c r="A44" s="809"/>
      <c r="B44" s="806"/>
      <c r="C44" s="28"/>
      <c r="D44" s="29"/>
      <c r="E44" s="30"/>
      <c r="F44" s="31"/>
      <c r="G44" s="812"/>
      <c r="H44" s="119"/>
      <c r="I44" s="95"/>
      <c r="J44" s="91"/>
      <c r="K44" s="52"/>
      <c r="L44" s="815"/>
      <c r="M44" s="61"/>
      <c r="N44" s="95"/>
      <c r="O44" s="92"/>
      <c r="P44" s="52"/>
      <c r="Q44" s="815"/>
      <c r="R44" s="96"/>
      <c r="S44" s="95"/>
      <c r="T44" s="91"/>
      <c r="U44" s="52"/>
      <c r="V44" s="815"/>
      <c r="W44" s="96"/>
      <c r="X44" s="95"/>
      <c r="Y44" s="92"/>
      <c r="Z44" s="52"/>
      <c r="AA44" s="815"/>
      <c r="AB44" s="96"/>
      <c r="AC44" s="95"/>
      <c r="AD44" s="91"/>
      <c r="AE44" s="52"/>
      <c r="AF44" s="806"/>
      <c r="AG44" s="28"/>
      <c r="AH44" s="29"/>
      <c r="AI44" s="30"/>
      <c r="AJ44" s="31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</row>
    <row r="45" spans="1:95" s="1" customFormat="1" ht="18" hidden="1" customHeight="1" thickBot="1">
      <c r="A45" s="809"/>
      <c r="B45" s="806"/>
      <c r="C45" s="28"/>
      <c r="D45" s="29"/>
      <c r="E45" s="30"/>
      <c r="F45" s="31"/>
      <c r="G45" s="812"/>
      <c r="H45" s="120"/>
      <c r="I45" s="94"/>
      <c r="J45" s="91"/>
      <c r="K45" s="49"/>
      <c r="L45" s="815"/>
      <c r="M45" s="62"/>
      <c r="N45" s="94"/>
      <c r="O45" s="91"/>
      <c r="P45" s="49"/>
      <c r="Q45" s="815"/>
      <c r="R45" s="120"/>
      <c r="S45" s="94"/>
      <c r="T45" s="91"/>
      <c r="U45" s="46"/>
      <c r="V45" s="815"/>
      <c r="W45" s="120"/>
      <c r="X45" s="94"/>
      <c r="Y45" s="91"/>
      <c r="Z45" s="49"/>
      <c r="AA45" s="815"/>
      <c r="AB45" s="120"/>
      <c r="AC45" s="94"/>
      <c r="AD45" s="91"/>
      <c r="AE45" s="48"/>
      <c r="AF45" s="806"/>
      <c r="AG45" s="28"/>
      <c r="AH45" s="29"/>
      <c r="AI45" s="30"/>
      <c r="AJ45" s="31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</row>
    <row r="46" spans="1:95" s="1" customFormat="1" ht="18" hidden="1" customHeight="1">
      <c r="A46" s="809"/>
      <c r="B46" s="806"/>
      <c r="C46" s="28"/>
      <c r="D46" s="29"/>
      <c r="E46" s="30"/>
      <c r="F46" s="31"/>
      <c r="G46" s="812"/>
      <c r="H46" s="120"/>
      <c r="I46" s="94"/>
      <c r="J46" s="91"/>
      <c r="K46" s="49"/>
      <c r="L46" s="815"/>
      <c r="M46" s="62"/>
      <c r="N46" s="94"/>
      <c r="O46" s="91"/>
      <c r="P46" s="49"/>
      <c r="Q46" s="815"/>
      <c r="R46" s="120"/>
      <c r="S46" s="94"/>
      <c r="T46" s="91"/>
      <c r="U46" s="46"/>
      <c r="V46" s="815"/>
      <c r="W46" s="120"/>
      <c r="X46" s="94"/>
      <c r="Y46" s="91"/>
      <c r="Z46" s="49"/>
      <c r="AA46" s="815"/>
      <c r="AB46" s="120"/>
      <c r="AC46" s="94"/>
      <c r="AD46" s="91"/>
      <c r="AE46" s="48"/>
      <c r="AF46" s="806"/>
      <c r="AG46" s="28"/>
      <c r="AH46" s="29"/>
      <c r="AI46" s="30"/>
      <c r="AJ46" s="31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</row>
    <row r="47" spans="1:95" s="1" customFormat="1" ht="18" hidden="1" customHeight="1">
      <c r="A47" s="809"/>
      <c r="B47" s="806"/>
      <c r="C47" s="28"/>
      <c r="D47" s="29"/>
      <c r="E47" s="30"/>
      <c r="F47" s="31"/>
      <c r="G47" s="812"/>
      <c r="H47" s="120"/>
      <c r="I47" s="94"/>
      <c r="J47" s="91"/>
      <c r="K47" s="49"/>
      <c r="L47" s="815"/>
      <c r="M47" s="62"/>
      <c r="N47" s="94"/>
      <c r="O47" s="91"/>
      <c r="P47" s="49"/>
      <c r="Q47" s="815"/>
      <c r="R47" s="120"/>
      <c r="S47" s="94"/>
      <c r="T47" s="91"/>
      <c r="U47" s="46"/>
      <c r="V47" s="815"/>
      <c r="W47" s="120"/>
      <c r="X47" s="94"/>
      <c r="Y47" s="91"/>
      <c r="Z47" s="49"/>
      <c r="AA47" s="815"/>
      <c r="AB47" s="120"/>
      <c r="AC47" s="94"/>
      <c r="AD47" s="91"/>
      <c r="AE47" s="48"/>
      <c r="AF47" s="806"/>
      <c r="AG47" s="28"/>
      <c r="AH47" s="29"/>
      <c r="AI47" s="30"/>
      <c r="AJ47" s="31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</row>
    <row r="48" spans="1:95" s="1" customFormat="1" ht="18" hidden="1" customHeight="1">
      <c r="A48" s="810"/>
      <c r="B48" s="807"/>
      <c r="C48" s="34"/>
      <c r="D48" s="35"/>
      <c r="E48" s="36"/>
      <c r="F48" s="37"/>
      <c r="G48" s="813"/>
      <c r="H48" s="121"/>
      <c r="I48" s="95"/>
      <c r="J48" s="92"/>
      <c r="K48" s="52"/>
      <c r="L48" s="816"/>
      <c r="M48" s="63"/>
      <c r="N48" s="95"/>
      <c r="O48" s="92"/>
      <c r="P48" s="52"/>
      <c r="Q48" s="816"/>
      <c r="R48" s="121"/>
      <c r="S48" s="95"/>
      <c r="T48" s="92"/>
      <c r="U48" s="50"/>
      <c r="V48" s="816"/>
      <c r="W48" s="121"/>
      <c r="X48" s="95"/>
      <c r="Y48" s="92"/>
      <c r="Z48" s="52"/>
      <c r="AA48" s="816"/>
      <c r="AB48" s="121"/>
      <c r="AC48" s="95"/>
      <c r="AD48" s="92"/>
      <c r="AE48" s="51"/>
      <c r="AF48" s="807"/>
      <c r="AG48" s="34"/>
      <c r="AH48" s="35"/>
      <c r="AI48" s="36"/>
      <c r="AJ48" s="37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</row>
    <row r="49" spans="1:95" s="1" customFormat="1" ht="18" hidden="1" customHeight="1">
      <c r="A49" s="817" t="s">
        <v>52</v>
      </c>
      <c r="B49" s="805"/>
      <c r="C49" s="23"/>
      <c r="D49" s="24"/>
      <c r="E49" s="25"/>
      <c r="F49" s="26"/>
      <c r="G49" s="826"/>
      <c r="H49" s="120"/>
      <c r="I49" s="94"/>
      <c r="J49" s="90"/>
      <c r="K49" s="49"/>
      <c r="L49" s="823"/>
      <c r="M49" s="62"/>
      <c r="N49" s="94"/>
      <c r="O49" s="91"/>
      <c r="P49" s="48"/>
      <c r="Q49" s="823"/>
      <c r="R49" s="120"/>
      <c r="S49" s="94"/>
      <c r="T49" s="90"/>
      <c r="U49" s="48"/>
      <c r="V49" s="823"/>
      <c r="W49" s="120"/>
      <c r="X49" s="94"/>
      <c r="Y49" s="91"/>
      <c r="Z49" s="49"/>
      <c r="AA49" s="823"/>
      <c r="AB49" s="120"/>
      <c r="AC49" s="94"/>
      <c r="AD49" s="90"/>
      <c r="AE49" s="49"/>
      <c r="AF49" s="805"/>
      <c r="AG49" s="23"/>
      <c r="AH49" s="24"/>
      <c r="AI49" s="25"/>
      <c r="AJ49" s="26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</row>
    <row r="50" spans="1:95" s="1" customFormat="1" ht="18" hidden="1" customHeight="1">
      <c r="A50" s="818"/>
      <c r="B50" s="806"/>
      <c r="C50" s="28"/>
      <c r="D50" s="29"/>
      <c r="E50" s="30"/>
      <c r="F50" s="31"/>
      <c r="G50" s="827"/>
      <c r="H50" s="120"/>
      <c r="I50" s="94"/>
      <c r="J50" s="91"/>
      <c r="K50" s="49"/>
      <c r="L50" s="824"/>
      <c r="M50" s="62"/>
      <c r="N50" s="94"/>
      <c r="O50" s="91"/>
      <c r="P50" s="48"/>
      <c r="Q50" s="824"/>
      <c r="R50" s="120"/>
      <c r="S50" s="94"/>
      <c r="T50" s="91"/>
      <c r="U50" s="48"/>
      <c r="V50" s="824"/>
      <c r="W50" s="120"/>
      <c r="X50" s="94"/>
      <c r="Y50" s="91"/>
      <c r="Z50" s="49"/>
      <c r="AA50" s="824"/>
      <c r="AB50" s="120"/>
      <c r="AC50" s="94"/>
      <c r="AD50" s="91"/>
      <c r="AE50" s="49"/>
      <c r="AF50" s="806"/>
      <c r="AG50" s="28"/>
      <c r="AH50" s="29"/>
      <c r="AI50" s="30"/>
      <c r="AJ50" s="31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</row>
    <row r="51" spans="1:95" s="1" customFormat="1" ht="18" hidden="1" customHeight="1">
      <c r="A51" s="818"/>
      <c r="B51" s="806"/>
      <c r="C51" s="28"/>
      <c r="D51" s="29"/>
      <c r="E51" s="30"/>
      <c r="F51" s="31"/>
      <c r="G51" s="827"/>
      <c r="H51" s="120"/>
      <c r="I51" s="94"/>
      <c r="J51" s="91"/>
      <c r="K51" s="49"/>
      <c r="L51" s="824"/>
      <c r="M51" s="62"/>
      <c r="N51" s="94"/>
      <c r="O51" s="91"/>
      <c r="P51" s="48"/>
      <c r="Q51" s="824"/>
      <c r="R51" s="120"/>
      <c r="S51" s="94"/>
      <c r="T51" s="91"/>
      <c r="U51" s="48"/>
      <c r="V51" s="824"/>
      <c r="W51" s="120"/>
      <c r="X51" s="94"/>
      <c r="Y51" s="91"/>
      <c r="Z51" s="49"/>
      <c r="AA51" s="824"/>
      <c r="AB51" s="120"/>
      <c r="AC51" s="94"/>
      <c r="AD51" s="91"/>
      <c r="AE51" s="49"/>
      <c r="AF51" s="806"/>
      <c r="AG51" s="28"/>
      <c r="AH51" s="29"/>
      <c r="AI51" s="30"/>
      <c r="AJ51" s="3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</row>
    <row r="52" spans="1:95" s="1" customFormat="1" ht="18" hidden="1" customHeight="1">
      <c r="A52" s="818"/>
      <c r="B52" s="806"/>
      <c r="C52" s="28"/>
      <c r="D52" s="29"/>
      <c r="E52" s="30"/>
      <c r="F52" s="31"/>
      <c r="G52" s="827"/>
      <c r="H52" s="120"/>
      <c r="I52" s="94"/>
      <c r="J52" s="91"/>
      <c r="K52" s="49"/>
      <c r="L52" s="824"/>
      <c r="M52" s="62"/>
      <c r="N52" s="94"/>
      <c r="O52" s="91"/>
      <c r="P52" s="48"/>
      <c r="Q52" s="824"/>
      <c r="R52" s="120"/>
      <c r="S52" s="94"/>
      <c r="T52" s="91"/>
      <c r="U52" s="48"/>
      <c r="V52" s="824"/>
      <c r="W52" s="120"/>
      <c r="X52" s="94"/>
      <c r="Y52" s="91"/>
      <c r="Z52" s="49"/>
      <c r="AA52" s="824"/>
      <c r="AB52" s="120"/>
      <c r="AC52" s="94"/>
      <c r="AD52" s="91"/>
      <c r="AE52" s="49"/>
      <c r="AF52" s="806"/>
      <c r="AG52" s="28"/>
      <c r="AH52" s="29"/>
      <c r="AI52" s="30"/>
      <c r="AJ52" s="31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</row>
    <row r="53" spans="1:95" s="1" customFormat="1" ht="18" hidden="1" customHeight="1">
      <c r="A53" s="818"/>
      <c r="B53" s="806"/>
      <c r="C53" s="28"/>
      <c r="D53" s="29"/>
      <c r="E53" s="30"/>
      <c r="F53" s="31"/>
      <c r="G53" s="827"/>
      <c r="H53" s="120"/>
      <c r="I53" s="94"/>
      <c r="J53" s="91"/>
      <c r="K53" s="49"/>
      <c r="L53" s="824"/>
      <c r="M53" s="62"/>
      <c r="N53" s="94"/>
      <c r="O53" s="91"/>
      <c r="P53" s="48"/>
      <c r="Q53" s="824"/>
      <c r="R53" s="120"/>
      <c r="S53" s="94"/>
      <c r="T53" s="91"/>
      <c r="U53" s="48"/>
      <c r="V53" s="824"/>
      <c r="W53" s="120"/>
      <c r="X53" s="94"/>
      <c r="Y53" s="91"/>
      <c r="Z53" s="49"/>
      <c r="AA53" s="824"/>
      <c r="AB53" s="120"/>
      <c r="AC53" s="94"/>
      <c r="AD53" s="91"/>
      <c r="AE53" s="49"/>
      <c r="AF53" s="806"/>
      <c r="AG53" s="28"/>
      <c r="AH53" s="29"/>
      <c r="AI53" s="30"/>
      <c r="AJ53" s="31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</row>
    <row r="54" spans="1:95" s="1" customFormat="1" ht="18" hidden="1" customHeight="1">
      <c r="A54" s="818"/>
      <c r="B54" s="806"/>
      <c r="C54" s="28"/>
      <c r="D54" s="29"/>
      <c r="E54" s="30"/>
      <c r="F54" s="31"/>
      <c r="G54" s="827"/>
      <c r="H54" s="120"/>
      <c r="I54" s="94"/>
      <c r="J54" s="91"/>
      <c r="K54" s="49"/>
      <c r="L54" s="824"/>
      <c r="M54" s="62"/>
      <c r="N54" s="94"/>
      <c r="O54" s="91"/>
      <c r="P54" s="48"/>
      <c r="Q54" s="824"/>
      <c r="R54" s="120"/>
      <c r="S54" s="94"/>
      <c r="T54" s="91"/>
      <c r="U54" s="48"/>
      <c r="V54" s="824"/>
      <c r="W54" s="120"/>
      <c r="X54" s="94"/>
      <c r="Y54" s="91"/>
      <c r="Z54" s="49"/>
      <c r="AA54" s="824"/>
      <c r="AB54" s="120"/>
      <c r="AC54" s="94"/>
      <c r="AD54" s="91"/>
      <c r="AE54" s="49"/>
      <c r="AF54" s="806"/>
      <c r="AG54" s="28"/>
      <c r="AH54" s="29"/>
      <c r="AI54" s="30"/>
      <c r="AJ54" s="31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</row>
    <row r="55" spans="1:95" s="1" customFormat="1" ht="18" hidden="1" customHeight="1">
      <c r="A55" s="818"/>
      <c r="B55" s="806"/>
      <c r="C55" s="28"/>
      <c r="D55" s="29"/>
      <c r="E55" s="30"/>
      <c r="F55" s="31"/>
      <c r="G55" s="827"/>
      <c r="H55" s="120"/>
      <c r="I55" s="94"/>
      <c r="J55" s="91"/>
      <c r="K55" s="49"/>
      <c r="L55" s="824"/>
      <c r="M55" s="62"/>
      <c r="N55" s="94"/>
      <c r="O55" s="91"/>
      <c r="P55" s="48"/>
      <c r="Q55" s="824"/>
      <c r="R55" s="120"/>
      <c r="S55" s="94"/>
      <c r="T55" s="91"/>
      <c r="U55" s="48"/>
      <c r="V55" s="824"/>
      <c r="W55" s="120"/>
      <c r="X55" s="94"/>
      <c r="Y55" s="91"/>
      <c r="Z55" s="49"/>
      <c r="AA55" s="824"/>
      <c r="AB55" s="120"/>
      <c r="AC55" s="94"/>
      <c r="AD55" s="91"/>
      <c r="AE55" s="49"/>
      <c r="AF55" s="806"/>
      <c r="AG55" s="28"/>
      <c r="AH55" s="29"/>
      <c r="AI55" s="30"/>
      <c r="AJ55" s="31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</row>
    <row r="56" spans="1:95" s="1" customFormat="1" ht="18" hidden="1" customHeight="1">
      <c r="A56" s="818"/>
      <c r="B56" s="806"/>
      <c r="C56" s="28"/>
      <c r="D56" s="29"/>
      <c r="E56" s="30"/>
      <c r="F56" s="31"/>
      <c r="G56" s="827"/>
      <c r="H56" s="120"/>
      <c r="I56" s="94"/>
      <c r="J56" s="91"/>
      <c r="K56" s="49"/>
      <c r="L56" s="824"/>
      <c r="M56" s="62"/>
      <c r="N56" s="94"/>
      <c r="O56" s="91"/>
      <c r="P56" s="48"/>
      <c r="Q56" s="824"/>
      <c r="R56" s="120"/>
      <c r="S56" s="94"/>
      <c r="T56" s="91"/>
      <c r="U56" s="48"/>
      <c r="V56" s="824"/>
      <c r="W56" s="120"/>
      <c r="X56" s="94"/>
      <c r="Y56" s="91"/>
      <c r="Z56" s="49"/>
      <c r="AA56" s="824"/>
      <c r="AB56" s="120"/>
      <c r="AC56" s="94"/>
      <c r="AD56" s="91"/>
      <c r="AE56" s="49"/>
      <c r="AF56" s="806"/>
      <c r="AG56" s="28"/>
      <c r="AH56" s="29"/>
      <c r="AI56" s="30"/>
      <c r="AJ56" s="31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</row>
    <row r="57" spans="1:95" s="1" customFormat="1" ht="18" hidden="1" customHeight="1">
      <c r="A57" s="818"/>
      <c r="B57" s="806"/>
      <c r="C57" s="28"/>
      <c r="D57" s="29"/>
      <c r="E57" s="30"/>
      <c r="F57" s="31"/>
      <c r="G57" s="827"/>
      <c r="H57" s="120"/>
      <c r="I57" s="94"/>
      <c r="J57" s="91"/>
      <c r="K57" s="49"/>
      <c r="L57" s="824"/>
      <c r="M57" s="62"/>
      <c r="N57" s="94"/>
      <c r="O57" s="91"/>
      <c r="P57" s="48"/>
      <c r="Q57" s="824"/>
      <c r="R57" s="120"/>
      <c r="S57" s="94"/>
      <c r="T57" s="91"/>
      <c r="U57" s="48"/>
      <c r="V57" s="824"/>
      <c r="W57" s="120"/>
      <c r="X57" s="94"/>
      <c r="Y57" s="91"/>
      <c r="Z57" s="49"/>
      <c r="AA57" s="824"/>
      <c r="AB57" s="120"/>
      <c r="AC57" s="94"/>
      <c r="AD57" s="91"/>
      <c r="AE57" s="49"/>
      <c r="AF57" s="806"/>
      <c r="AG57" s="28"/>
      <c r="AH57" s="29"/>
      <c r="AI57" s="30"/>
      <c r="AJ57" s="31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</row>
    <row r="58" spans="1:95" s="1" customFormat="1" ht="18" hidden="1" customHeight="1">
      <c r="A58" s="818"/>
      <c r="B58" s="806"/>
      <c r="C58" s="28"/>
      <c r="D58" s="29"/>
      <c r="E58" s="30"/>
      <c r="F58" s="31"/>
      <c r="G58" s="827"/>
      <c r="H58" s="120"/>
      <c r="I58" s="94"/>
      <c r="J58" s="91"/>
      <c r="K58" s="49"/>
      <c r="L58" s="824"/>
      <c r="M58" s="62"/>
      <c r="N58" s="94"/>
      <c r="O58" s="91"/>
      <c r="P58" s="48"/>
      <c r="Q58" s="824"/>
      <c r="R58" s="120"/>
      <c r="S58" s="94"/>
      <c r="T58" s="91"/>
      <c r="U58" s="48"/>
      <c r="V58" s="824"/>
      <c r="W58" s="120"/>
      <c r="X58" s="94"/>
      <c r="Y58" s="91"/>
      <c r="Z58" s="49"/>
      <c r="AA58" s="824"/>
      <c r="AB58" s="120"/>
      <c r="AC58" s="94"/>
      <c r="AD58" s="91"/>
      <c r="AE58" s="49"/>
      <c r="AF58" s="806"/>
      <c r="AG58" s="28"/>
      <c r="AH58" s="29"/>
      <c r="AI58" s="30"/>
      <c r="AJ58" s="31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</row>
    <row r="59" spans="1:95" s="1" customFormat="1" ht="18" hidden="1" customHeight="1">
      <c r="A59" s="818"/>
      <c r="B59" s="806"/>
      <c r="C59" s="28"/>
      <c r="D59" s="29"/>
      <c r="E59" s="30"/>
      <c r="F59" s="31"/>
      <c r="G59" s="827"/>
      <c r="H59" s="120"/>
      <c r="I59" s="94"/>
      <c r="J59" s="91"/>
      <c r="K59" s="49"/>
      <c r="L59" s="824"/>
      <c r="M59" s="62"/>
      <c r="N59" s="94"/>
      <c r="O59" s="91"/>
      <c r="P59" s="48"/>
      <c r="Q59" s="824"/>
      <c r="R59" s="120"/>
      <c r="S59" s="94"/>
      <c r="T59" s="91"/>
      <c r="U59" s="48"/>
      <c r="V59" s="824"/>
      <c r="W59" s="120"/>
      <c r="X59" s="94"/>
      <c r="Y59" s="91"/>
      <c r="Z59" s="49"/>
      <c r="AA59" s="824"/>
      <c r="AB59" s="120"/>
      <c r="AC59" s="94"/>
      <c r="AD59" s="91"/>
      <c r="AE59" s="49"/>
      <c r="AF59" s="806"/>
      <c r="AG59" s="28"/>
      <c r="AH59" s="29"/>
      <c r="AI59" s="30"/>
      <c r="AJ59" s="31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</row>
    <row r="60" spans="1:95" s="1" customFormat="1" ht="18" hidden="1" customHeight="1">
      <c r="A60" s="818"/>
      <c r="B60" s="806"/>
      <c r="C60" s="28"/>
      <c r="D60" s="29"/>
      <c r="E60" s="30"/>
      <c r="F60" s="31"/>
      <c r="G60" s="827"/>
      <c r="H60" s="120"/>
      <c r="I60" s="94"/>
      <c r="J60" s="91"/>
      <c r="K60" s="49"/>
      <c r="L60" s="824"/>
      <c r="M60" s="62"/>
      <c r="N60" s="94"/>
      <c r="O60" s="91"/>
      <c r="P60" s="48"/>
      <c r="Q60" s="824"/>
      <c r="R60" s="120"/>
      <c r="S60" s="94"/>
      <c r="T60" s="91"/>
      <c r="U60" s="48"/>
      <c r="V60" s="824"/>
      <c r="W60" s="120"/>
      <c r="X60" s="94"/>
      <c r="Y60" s="91"/>
      <c r="Z60" s="49"/>
      <c r="AA60" s="824"/>
      <c r="AB60" s="120"/>
      <c r="AC60" s="94"/>
      <c r="AD60" s="91"/>
      <c r="AE60" s="49"/>
      <c r="AF60" s="806"/>
      <c r="AG60" s="28"/>
      <c r="AH60" s="29"/>
      <c r="AI60" s="30"/>
      <c r="AJ60" s="31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</row>
    <row r="61" spans="1:95" s="1" customFormat="1" ht="18" hidden="1" customHeight="1">
      <c r="A61" s="818"/>
      <c r="B61" s="806"/>
      <c r="C61" s="28"/>
      <c r="D61" s="29"/>
      <c r="E61" s="30"/>
      <c r="F61" s="31"/>
      <c r="G61" s="827"/>
      <c r="H61" s="120"/>
      <c r="I61" s="94"/>
      <c r="J61" s="91"/>
      <c r="K61" s="49"/>
      <c r="L61" s="824"/>
      <c r="M61" s="62"/>
      <c r="N61" s="94"/>
      <c r="O61" s="91"/>
      <c r="P61" s="48"/>
      <c r="Q61" s="824"/>
      <c r="R61" s="120"/>
      <c r="S61" s="94"/>
      <c r="T61" s="91"/>
      <c r="U61" s="48"/>
      <c r="V61" s="824"/>
      <c r="W61" s="120"/>
      <c r="X61" s="94"/>
      <c r="Y61" s="91"/>
      <c r="Z61" s="49"/>
      <c r="AA61" s="824"/>
      <c r="AB61" s="120"/>
      <c r="AC61" s="94"/>
      <c r="AD61" s="91"/>
      <c r="AE61" s="49"/>
      <c r="AF61" s="806"/>
      <c r="AG61" s="28"/>
      <c r="AH61" s="29"/>
      <c r="AI61" s="30"/>
      <c r="AJ61" s="3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</row>
    <row r="62" spans="1:95" s="1" customFormat="1" ht="18" hidden="1" customHeight="1">
      <c r="A62" s="818"/>
      <c r="B62" s="806"/>
      <c r="C62" s="28"/>
      <c r="D62" s="29"/>
      <c r="E62" s="30"/>
      <c r="F62" s="31"/>
      <c r="G62" s="827"/>
      <c r="H62" s="120"/>
      <c r="I62" s="94"/>
      <c r="J62" s="91"/>
      <c r="K62" s="49"/>
      <c r="L62" s="824"/>
      <c r="M62" s="62"/>
      <c r="N62" s="94"/>
      <c r="O62" s="91"/>
      <c r="P62" s="48"/>
      <c r="Q62" s="824"/>
      <c r="R62" s="120"/>
      <c r="S62" s="94"/>
      <c r="T62" s="91"/>
      <c r="U62" s="48"/>
      <c r="V62" s="824"/>
      <c r="W62" s="120"/>
      <c r="X62" s="94"/>
      <c r="Y62" s="91"/>
      <c r="Z62" s="49"/>
      <c r="AA62" s="824"/>
      <c r="AB62" s="120"/>
      <c r="AC62" s="94"/>
      <c r="AD62" s="91"/>
      <c r="AE62" s="49"/>
      <c r="AF62" s="806"/>
      <c r="AG62" s="28"/>
      <c r="AH62" s="29"/>
      <c r="AI62" s="30"/>
      <c r="AJ62" s="31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</row>
    <row r="63" spans="1:95" s="1" customFormat="1" ht="18" hidden="1" customHeight="1">
      <c r="A63" s="819"/>
      <c r="B63" s="807"/>
      <c r="C63" s="34"/>
      <c r="D63" s="35"/>
      <c r="E63" s="36"/>
      <c r="F63" s="37"/>
      <c r="G63" s="828"/>
      <c r="H63" s="120"/>
      <c r="I63" s="94"/>
      <c r="J63" s="91"/>
      <c r="K63" s="52"/>
      <c r="L63" s="825"/>
      <c r="M63" s="62"/>
      <c r="N63" s="94"/>
      <c r="O63" s="91"/>
      <c r="P63" s="51"/>
      <c r="Q63" s="825"/>
      <c r="R63" s="120"/>
      <c r="S63" s="94"/>
      <c r="T63" s="91"/>
      <c r="U63" s="51"/>
      <c r="V63" s="825"/>
      <c r="W63" s="120"/>
      <c r="X63" s="94"/>
      <c r="Y63" s="91"/>
      <c r="Z63" s="52"/>
      <c r="AA63" s="825"/>
      <c r="AB63" s="120"/>
      <c r="AC63" s="94"/>
      <c r="AD63" s="91"/>
      <c r="AE63" s="52"/>
      <c r="AF63" s="807"/>
      <c r="AG63" s="34"/>
      <c r="AH63" s="35"/>
      <c r="AI63" s="36"/>
      <c r="AJ63" s="37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</row>
    <row r="64" spans="1:95" s="1" customFormat="1" ht="18" hidden="1" customHeight="1">
      <c r="A64" s="817" t="s">
        <v>53</v>
      </c>
      <c r="B64" s="805"/>
      <c r="C64" s="23"/>
      <c r="D64" s="24"/>
      <c r="E64" s="25"/>
      <c r="F64" s="26"/>
      <c r="G64" s="826"/>
      <c r="H64" s="120"/>
      <c r="I64" s="94"/>
      <c r="J64" s="91"/>
      <c r="K64" s="45"/>
      <c r="L64" s="823"/>
      <c r="M64" s="62"/>
      <c r="N64" s="94"/>
      <c r="O64" s="91"/>
      <c r="P64" s="44"/>
      <c r="Q64" s="823"/>
      <c r="R64" s="120"/>
      <c r="S64" s="94"/>
      <c r="T64" s="91"/>
      <c r="U64" s="44"/>
      <c r="V64" s="823"/>
      <c r="W64" s="120"/>
      <c r="X64" s="94"/>
      <c r="Y64" s="91"/>
      <c r="Z64" s="45"/>
      <c r="AA64" s="823"/>
      <c r="AB64" s="120"/>
      <c r="AC64" s="94"/>
      <c r="AD64" s="91"/>
      <c r="AE64" s="45"/>
      <c r="AF64" s="805"/>
      <c r="AG64" s="23"/>
      <c r="AH64" s="24"/>
      <c r="AI64" s="25"/>
      <c r="AJ64" s="26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</row>
    <row r="65" spans="1:95" s="1" customFormat="1" ht="18" hidden="1" customHeight="1">
      <c r="A65" s="818"/>
      <c r="B65" s="806"/>
      <c r="C65" s="28"/>
      <c r="D65" s="29"/>
      <c r="E65" s="30"/>
      <c r="F65" s="31"/>
      <c r="G65" s="827"/>
      <c r="H65" s="120"/>
      <c r="I65" s="94"/>
      <c r="J65" s="91"/>
      <c r="K65" s="49"/>
      <c r="L65" s="824"/>
      <c r="M65" s="62"/>
      <c r="N65" s="94"/>
      <c r="O65" s="91"/>
      <c r="P65" s="48"/>
      <c r="Q65" s="824"/>
      <c r="R65" s="120"/>
      <c r="S65" s="94"/>
      <c r="T65" s="91"/>
      <c r="U65" s="48"/>
      <c r="V65" s="824"/>
      <c r="W65" s="120"/>
      <c r="X65" s="94"/>
      <c r="Y65" s="91"/>
      <c r="Z65" s="49"/>
      <c r="AA65" s="824"/>
      <c r="AB65" s="120"/>
      <c r="AC65" s="94"/>
      <c r="AD65" s="91"/>
      <c r="AE65" s="49"/>
      <c r="AF65" s="806"/>
      <c r="AG65" s="28"/>
      <c r="AH65" s="29"/>
      <c r="AI65" s="30"/>
      <c r="AJ65" s="31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</row>
    <row r="66" spans="1:95" s="1" customFormat="1" ht="18" hidden="1" customHeight="1">
      <c r="A66" s="818"/>
      <c r="B66" s="806"/>
      <c r="C66" s="28"/>
      <c r="D66" s="29"/>
      <c r="E66" s="30"/>
      <c r="F66" s="31"/>
      <c r="G66" s="827"/>
      <c r="H66" s="120"/>
      <c r="I66" s="94"/>
      <c r="J66" s="91"/>
      <c r="K66" s="49"/>
      <c r="L66" s="824"/>
      <c r="M66" s="62"/>
      <c r="N66" s="94"/>
      <c r="O66" s="91"/>
      <c r="P66" s="48"/>
      <c r="Q66" s="824"/>
      <c r="R66" s="120"/>
      <c r="S66" s="94"/>
      <c r="T66" s="91"/>
      <c r="U66" s="48"/>
      <c r="V66" s="824"/>
      <c r="W66" s="120"/>
      <c r="X66" s="94"/>
      <c r="Y66" s="91"/>
      <c r="Z66" s="49"/>
      <c r="AA66" s="824"/>
      <c r="AB66" s="120"/>
      <c r="AC66" s="94"/>
      <c r="AD66" s="91"/>
      <c r="AE66" s="49"/>
      <c r="AF66" s="806"/>
      <c r="AG66" s="28"/>
      <c r="AH66" s="29"/>
      <c r="AI66" s="30"/>
      <c r="AJ66" s="31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</row>
    <row r="67" spans="1:95" s="1" customFormat="1" ht="18" hidden="1" customHeight="1">
      <c r="A67" s="818"/>
      <c r="B67" s="806"/>
      <c r="C67" s="28"/>
      <c r="D67" s="29"/>
      <c r="E67" s="30"/>
      <c r="F67" s="31"/>
      <c r="G67" s="827"/>
      <c r="H67" s="120"/>
      <c r="I67" s="94"/>
      <c r="J67" s="91"/>
      <c r="K67" s="49"/>
      <c r="L67" s="824"/>
      <c r="M67" s="62"/>
      <c r="N67" s="94"/>
      <c r="O67" s="91"/>
      <c r="P67" s="48"/>
      <c r="Q67" s="824"/>
      <c r="R67" s="120"/>
      <c r="S67" s="94"/>
      <c r="T67" s="91"/>
      <c r="U67" s="48"/>
      <c r="V67" s="824"/>
      <c r="W67" s="120"/>
      <c r="X67" s="94"/>
      <c r="Y67" s="91"/>
      <c r="Z67" s="49"/>
      <c r="AA67" s="824"/>
      <c r="AB67" s="120"/>
      <c r="AC67" s="94"/>
      <c r="AD67" s="91"/>
      <c r="AE67" s="49"/>
      <c r="AF67" s="806"/>
      <c r="AG67" s="28"/>
      <c r="AH67" s="29"/>
      <c r="AI67" s="30"/>
      <c r="AJ67" s="31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</row>
    <row r="68" spans="1:95" s="1" customFormat="1" ht="18" hidden="1" customHeight="1">
      <c r="A68" s="818"/>
      <c r="B68" s="806"/>
      <c r="C68" s="28"/>
      <c r="D68" s="29"/>
      <c r="E68" s="30"/>
      <c r="F68" s="31"/>
      <c r="G68" s="827"/>
      <c r="H68" s="120"/>
      <c r="I68" s="94"/>
      <c r="J68" s="91"/>
      <c r="K68" s="49"/>
      <c r="L68" s="824"/>
      <c r="M68" s="62"/>
      <c r="N68" s="94"/>
      <c r="O68" s="91"/>
      <c r="P68" s="48"/>
      <c r="Q68" s="824"/>
      <c r="R68" s="120"/>
      <c r="S68" s="94"/>
      <c r="T68" s="91"/>
      <c r="U68" s="48"/>
      <c r="V68" s="824"/>
      <c r="W68" s="120"/>
      <c r="X68" s="94"/>
      <c r="Y68" s="91"/>
      <c r="Z68" s="49"/>
      <c r="AA68" s="824"/>
      <c r="AB68" s="120"/>
      <c r="AC68" s="94"/>
      <c r="AD68" s="91"/>
      <c r="AE68" s="49"/>
      <c r="AF68" s="806"/>
      <c r="AG68" s="28"/>
      <c r="AH68" s="29"/>
      <c r="AI68" s="30"/>
      <c r="AJ68" s="31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</row>
    <row r="69" spans="1:95" s="1" customFormat="1" ht="18" hidden="1" customHeight="1">
      <c r="A69" s="818"/>
      <c r="B69" s="806"/>
      <c r="C69" s="28"/>
      <c r="D69" s="29"/>
      <c r="E69" s="30"/>
      <c r="F69" s="31"/>
      <c r="G69" s="827"/>
      <c r="H69" s="120"/>
      <c r="I69" s="94"/>
      <c r="J69" s="91"/>
      <c r="K69" s="49"/>
      <c r="L69" s="824"/>
      <c r="M69" s="62"/>
      <c r="N69" s="94"/>
      <c r="O69" s="91"/>
      <c r="P69" s="48"/>
      <c r="Q69" s="824"/>
      <c r="R69" s="120"/>
      <c r="S69" s="94"/>
      <c r="T69" s="91"/>
      <c r="U69" s="48"/>
      <c r="V69" s="824"/>
      <c r="W69" s="120"/>
      <c r="X69" s="94"/>
      <c r="Y69" s="91"/>
      <c r="Z69" s="49"/>
      <c r="AA69" s="824"/>
      <c r="AB69" s="120"/>
      <c r="AC69" s="94"/>
      <c r="AD69" s="91"/>
      <c r="AE69" s="49"/>
      <c r="AF69" s="806"/>
      <c r="AG69" s="28"/>
      <c r="AH69" s="29"/>
      <c r="AI69" s="30"/>
      <c r="AJ69" s="31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</row>
    <row r="70" spans="1:95" s="1" customFormat="1" ht="18" hidden="1" customHeight="1">
      <c r="A70" s="818"/>
      <c r="B70" s="806"/>
      <c r="C70" s="28"/>
      <c r="D70" s="29"/>
      <c r="E70" s="30"/>
      <c r="F70" s="31"/>
      <c r="G70" s="827"/>
      <c r="H70" s="120"/>
      <c r="I70" s="94"/>
      <c r="J70" s="91"/>
      <c r="K70" s="49"/>
      <c r="L70" s="824"/>
      <c r="M70" s="62"/>
      <c r="N70" s="94"/>
      <c r="O70" s="91"/>
      <c r="P70" s="48"/>
      <c r="Q70" s="824"/>
      <c r="R70" s="120"/>
      <c r="S70" s="94"/>
      <c r="T70" s="91"/>
      <c r="U70" s="48"/>
      <c r="V70" s="824"/>
      <c r="W70" s="120"/>
      <c r="X70" s="94"/>
      <c r="Y70" s="91"/>
      <c r="Z70" s="49"/>
      <c r="AA70" s="824"/>
      <c r="AB70" s="120"/>
      <c r="AC70" s="94"/>
      <c r="AD70" s="91"/>
      <c r="AE70" s="49"/>
      <c r="AF70" s="806"/>
      <c r="AG70" s="28"/>
      <c r="AH70" s="29"/>
      <c r="AI70" s="30"/>
      <c r="AJ70" s="31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</row>
    <row r="71" spans="1:95" s="1" customFormat="1" ht="18" hidden="1" customHeight="1">
      <c r="A71" s="818"/>
      <c r="B71" s="806"/>
      <c r="C71" s="28"/>
      <c r="D71" s="29"/>
      <c r="E71" s="30"/>
      <c r="F71" s="31"/>
      <c r="G71" s="827"/>
      <c r="H71" s="120"/>
      <c r="I71" s="94"/>
      <c r="J71" s="91"/>
      <c r="K71" s="49"/>
      <c r="L71" s="824"/>
      <c r="M71" s="62"/>
      <c r="N71" s="94"/>
      <c r="O71" s="91"/>
      <c r="P71" s="48"/>
      <c r="Q71" s="824"/>
      <c r="R71" s="120"/>
      <c r="S71" s="94"/>
      <c r="T71" s="91"/>
      <c r="U71" s="48"/>
      <c r="V71" s="824"/>
      <c r="W71" s="120"/>
      <c r="X71" s="94"/>
      <c r="Y71" s="91"/>
      <c r="Z71" s="49"/>
      <c r="AA71" s="824"/>
      <c r="AB71" s="120"/>
      <c r="AC71" s="94"/>
      <c r="AD71" s="91"/>
      <c r="AE71" s="49"/>
      <c r="AF71" s="806"/>
      <c r="AG71" s="28"/>
      <c r="AH71" s="29"/>
      <c r="AI71" s="30"/>
      <c r="AJ71" s="3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</row>
    <row r="72" spans="1:95" s="1" customFormat="1" ht="18" hidden="1" customHeight="1">
      <c r="A72" s="818"/>
      <c r="B72" s="806"/>
      <c r="C72" s="28"/>
      <c r="D72" s="29"/>
      <c r="E72" s="30"/>
      <c r="F72" s="31"/>
      <c r="G72" s="827"/>
      <c r="H72" s="120"/>
      <c r="I72" s="94"/>
      <c r="J72" s="91"/>
      <c r="K72" s="49"/>
      <c r="L72" s="824"/>
      <c r="M72" s="62"/>
      <c r="N72" s="94"/>
      <c r="O72" s="91"/>
      <c r="P72" s="48"/>
      <c r="Q72" s="824"/>
      <c r="R72" s="120"/>
      <c r="S72" s="94"/>
      <c r="T72" s="91"/>
      <c r="U72" s="48"/>
      <c r="V72" s="824"/>
      <c r="W72" s="120"/>
      <c r="X72" s="94"/>
      <c r="Y72" s="91"/>
      <c r="Z72" s="49"/>
      <c r="AA72" s="824"/>
      <c r="AB72" s="120"/>
      <c r="AC72" s="94"/>
      <c r="AD72" s="91"/>
      <c r="AE72" s="49"/>
      <c r="AF72" s="806"/>
      <c r="AG72" s="28"/>
      <c r="AH72" s="29"/>
      <c r="AI72" s="30"/>
      <c r="AJ72" s="31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</row>
    <row r="73" spans="1:95" s="1" customFormat="1" ht="18" hidden="1" customHeight="1">
      <c r="A73" s="818"/>
      <c r="B73" s="806"/>
      <c r="C73" s="28"/>
      <c r="D73" s="29"/>
      <c r="E73" s="30"/>
      <c r="F73" s="31"/>
      <c r="G73" s="827"/>
      <c r="H73" s="120"/>
      <c r="I73" s="94"/>
      <c r="J73" s="91"/>
      <c r="K73" s="49"/>
      <c r="L73" s="824"/>
      <c r="M73" s="62"/>
      <c r="N73" s="94"/>
      <c r="O73" s="91"/>
      <c r="P73" s="48"/>
      <c r="Q73" s="824"/>
      <c r="R73" s="120"/>
      <c r="S73" s="94"/>
      <c r="T73" s="91"/>
      <c r="U73" s="48"/>
      <c r="V73" s="824"/>
      <c r="W73" s="120"/>
      <c r="X73" s="94"/>
      <c r="Y73" s="91"/>
      <c r="Z73" s="49"/>
      <c r="AA73" s="824"/>
      <c r="AB73" s="120"/>
      <c r="AC73" s="94"/>
      <c r="AD73" s="91"/>
      <c r="AE73" s="49"/>
      <c r="AF73" s="806"/>
      <c r="AG73" s="28"/>
      <c r="AH73" s="29"/>
      <c r="AI73" s="30"/>
      <c r="AJ73" s="31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</row>
    <row r="74" spans="1:95" s="1" customFormat="1" ht="18" hidden="1" customHeight="1">
      <c r="A74" s="818"/>
      <c r="B74" s="806"/>
      <c r="C74" s="28"/>
      <c r="D74" s="29"/>
      <c r="E74" s="30"/>
      <c r="F74" s="31"/>
      <c r="G74" s="827"/>
      <c r="H74" s="120"/>
      <c r="I74" s="94"/>
      <c r="J74" s="91"/>
      <c r="K74" s="49"/>
      <c r="L74" s="824"/>
      <c r="M74" s="62"/>
      <c r="N74" s="94"/>
      <c r="O74" s="91"/>
      <c r="P74" s="48"/>
      <c r="Q74" s="824"/>
      <c r="R74" s="120"/>
      <c r="S74" s="94"/>
      <c r="T74" s="91"/>
      <c r="U74" s="48"/>
      <c r="V74" s="824"/>
      <c r="W74" s="120"/>
      <c r="X74" s="94"/>
      <c r="Y74" s="91"/>
      <c r="Z74" s="49"/>
      <c r="AA74" s="824"/>
      <c r="AB74" s="120"/>
      <c r="AC74" s="94"/>
      <c r="AD74" s="91"/>
      <c r="AE74" s="49"/>
      <c r="AF74" s="806"/>
      <c r="AG74" s="28"/>
      <c r="AH74" s="29"/>
      <c r="AI74" s="30"/>
      <c r="AJ74" s="31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</row>
    <row r="75" spans="1:95" s="1" customFormat="1" ht="18" hidden="1" customHeight="1">
      <c r="A75" s="818"/>
      <c r="B75" s="806"/>
      <c r="C75" s="28"/>
      <c r="D75" s="29"/>
      <c r="E75" s="30"/>
      <c r="F75" s="31"/>
      <c r="G75" s="827"/>
      <c r="H75" s="120"/>
      <c r="I75" s="94"/>
      <c r="J75" s="91"/>
      <c r="K75" s="49"/>
      <c r="L75" s="824"/>
      <c r="M75" s="62"/>
      <c r="N75" s="94"/>
      <c r="O75" s="91"/>
      <c r="P75" s="48"/>
      <c r="Q75" s="824"/>
      <c r="R75" s="120"/>
      <c r="S75" s="94"/>
      <c r="T75" s="91"/>
      <c r="U75" s="48"/>
      <c r="V75" s="824"/>
      <c r="W75" s="120"/>
      <c r="X75" s="94"/>
      <c r="Y75" s="91"/>
      <c r="Z75" s="49"/>
      <c r="AA75" s="824"/>
      <c r="AB75" s="120"/>
      <c r="AC75" s="94"/>
      <c r="AD75" s="91"/>
      <c r="AE75" s="49"/>
      <c r="AF75" s="806"/>
      <c r="AG75" s="28"/>
      <c r="AH75" s="29"/>
      <c r="AI75" s="30"/>
      <c r="AJ75" s="31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</row>
    <row r="76" spans="1:95" s="1" customFormat="1" ht="18" hidden="1" customHeight="1">
      <c r="A76" s="818"/>
      <c r="B76" s="806"/>
      <c r="C76" s="28"/>
      <c r="D76" s="29"/>
      <c r="E76" s="30"/>
      <c r="F76" s="31"/>
      <c r="G76" s="827"/>
      <c r="H76" s="120"/>
      <c r="I76" s="94"/>
      <c r="J76" s="91"/>
      <c r="K76" s="49"/>
      <c r="L76" s="824"/>
      <c r="M76" s="62"/>
      <c r="N76" s="94"/>
      <c r="O76" s="91"/>
      <c r="P76" s="48"/>
      <c r="Q76" s="824"/>
      <c r="R76" s="120"/>
      <c r="S76" s="94"/>
      <c r="T76" s="91"/>
      <c r="U76" s="48"/>
      <c r="V76" s="824"/>
      <c r="W76" s="120"/>
      <c r="X76" s="94"/>
      <c r="Y76" s="91"/>
      <c r="Z76" s="49"/>
      <c r="AA76" s="824"/>
      <c r="AB76" s="120"/>
      <c r="AC76" s="94"/>
      <c r="AD76" s="91"/>
      <c r="AE76" s="49"/>
      <c r="AF76" s="806"/>
      <c r="AG76" s="28"/>
      <c r="AH76" s="29"/>
      <c r="AI76" s="30"/>
      <c r="AJ76" s="31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</row>
    <row r="77" spans="1:95" s="1" customFormat="1" ht="18" hidden="1" customHeight="1">
      <c r="A77" s="818"/>
      <c r="B77" s="806"/>
      <c r="C77" s="28"/>
      <c r="D77" s="29"/>
      <c r="E77" s="30"/>
      <c r="F77" s="31"/>
      <c r="G77" s="827"/>
      <c r="H77" s="120"/>
      <c r="I77" s="94"/>
      <c r="J77" s="91"/>
      <c r="K77" s="49"/>
      <c r="L77" s="824"/>
      <c r="M77" s="62"/>
      <c r="N77" s="94"/>
      <c r="O77" s="91"/>
      <c r="P77" s="48"/>
      <c r="Q77" s="824"/>
      <c r="R77" s="120"/>
      <c r="S77" s="94"/>
      <c r="T77" s="91"/>
      <c r="U77" s="48"/>
      <c r="V77" s="824"/>
      <c r="W77" s="120"/>
      <c r="X77" s="94"/>
      <c r="Y77" s="91"/>
      <c r="Z77" s="49"/>
      <c r="AA77" s="824"/>
      <c r="AB77" s="120"/>
      <c r="AC77" s="94"/>
      <c r="AD77" s="91"/>
      <c r="AE77" s="49"/>
      <c r="AF77" s="806"/>
      <c r="AG77" s="28"/>
      <c r="AH77" s="29"/>
      <c r="AI77" s="30"/>
      <c r="AJ77" s="31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</row>
    <row r="78" spans="1:95" s="1" customFormat="1" ht="18" hidden="1" customHeight="1">
      <c r="A78" s="819"/>
      <c r="B78" s="807"/>
      <c r="C78" s="34"/>
      <c r="D78" s="35"/>
      <c r="E78" s="36"/>
      <c r="F78" s="37"/>
      <c r="G78" s="828"/>
      <c r="H78" s="120"/>
      <c r="I78" s="94"/>
      <c r="J78" s="91"/>
      <c r="K78" s="52"/>
      <c r="L78" s="825"/>
      <c r="M78" s="62"/>
      <c r="N78" s="94"/>
      <c r="O78" s="91"/>
      <c r="P78" s="51"/>
      <c r="Q78" s="825"/>
      <c r="R78" s="120"/>
      <c r="S78" s="94"/>
      <c r="T78" s="91"/>
      <c r="U78" s="51"/>
      <c r="V78" s="825"/>
      <c r="W78" s="120"/>
      <c r="X78" s="94"/>
      <c r="Y78" s="91"/>
      <c r="Z78" s="52"/>
      <c r="AA78" s="825"/>
      <c r="AB78" s="120"/>
      <c r="AC78" s="94"/>
      <c r="AD78" s="91"/>
      <c r="AE78" s="52"/>
      <c r="AF78" s="807"/>
      <c r="AG78" s="34"/>
      <c r="AH78" s="35"/>
      <c r="AI78" s="36"/>
      <c r="AJ78" s="37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</row>
    <row r="79" spans="1:95" s="1" customFormat="1" ht="18" hidden="1" customHeight="1">
      <c r="A79" s="817" t="s">
        <v>54</v>
      </c>
      <c r="B79" s="805"/>
      <c r="C79" s="23"/>
      <c r="D79" s="24"/>
      <c r="E79" s="25"/>
      <c r="F79" s="26"/>
      <c r="G79" s="826"/>
      <c r="H79" s="120"/>
      <c r="I79" s="94"/>
      <c r="J79" s="91"/>
      <c r="K79" s="45"/>
      <c r="L79" s="823"/>
      <c r="M79" s="62"/>
      <c r="N79" s="94"/>
      <c r="O79" s="91"/>
      <c r="P79" s="44"/>
      <c r="Q79" s="823"/>
      <c r="R79" s="120"/>
      <c r="S79" s="94"/>
      <c r="T79" s="91"/>
      <c r="U79" s="44"/>
      <c r="V79" s="823"/>
      <c r="W79" s="120"/>
      <c r="X79" s="94"/>
      <c r="Y79" s="91"/>
      <c r="Z79" s="45"/>
      <c r="AA79" s="823"/>
      <c r="AB79" s="120"/>
      <c r="AC79" s="94"/>
      <c r="AD79" s="91"/>
      <c r="AE79" s="45"/>
      <c r="AF79" s="805"/>
      <c r="AG79" s="23"/>
      <c r="AH79" s="24"/>
      <c r="AI79" s="25"/>
      <c r="AJ79" s="26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</row>
    <row r="80" spans="1:95" s="1" customFormat="1" ht="18" hidden="1" customHeight="1">
      <c r="A80" s="818"/>
      <c r="B80" s="806"/>
      <c r="C80" s="28"/>
      <c r="D80" s="29"/>
      <c r="E80" s="30"/>
      <c r="F80" s="31"/>
      <c r="G80" s="827"/>
      <c r="H80" s="120"/>
      <c r="I80" s="94"/>
      <c r="J80" s="91"/>
      <c r="K80" s="49"/>
      <c r="L80" s="824"/>
      <c r="M80" s="62"/>
      <c r="N80" s="94"/>
      <c r="O80" s="91"/>
      <c r="P80" s="48"/>
      <c r="Q80" s="824"/>
      <c r="R80" s="120"/>
      <c r="S80" s="94"/>
      <c r="T80" s="91"/>
      <c r="U80" s="48"/>
      <c r="V80" s="824"/>
      <c r="W80" s="120"/>
      <c r="X80" s="94"/>
      <c r="Y80" s="91"/>
      <c r="Z80" s="49"/>
      <c r="AA80" s="824"/>
      <c r="AB80" s="120"/>
      <c r="AC80" s="94"/>
      <c r="AD80" s="91"/>
      <c r="AE80" s="49"/>
      <c r="AF80" s="806"/>
      <c r="AG80" s="28"/>
      <c r="AH80" s="29"/>
      <c r="AI80" s="30"/>
      <c r="AJ80" s="31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</row>
    <row r="81" spans="1:95" s="1" customFormat="1" ht="18" hidden="1" customHeight="1">
      <c r="A81" s="818"/>
      <c r="B81" s="806"/>
      <c r="C81" s="28"/>
      <c r="D81" s="29"/>
      <c r="E81" s="30"/>
      <c r="F81" s="31"/>
      <c r="G81" s="827"/>
      <c r="H81" s="120"/>
      <c r="I81" s="94"/>
      <c r="J81" s="91"/>
      <c r="K81" s="49"/>
      <c r="L81" s="824"/>
      <c r="M81" s="62"/>
      <c r="N81" s="94"/>
      <c r="O81" s="91"/>
      <c r="P81" s="48"/>
      <c r="Q81" s="824"/>
      <c r="R81" s="120"/>
      <c r="S81" s="94"/>
      <c r="T81" s="91"/>
      <c r="U81" s="48"/>
      <c r="V81" s="824"/>
      <c r="W81" s="120"/>
      <c r="X81" s="94"/>
      <c r="Y81" s="91"/>
      <c r="Z81" s="49"/>
      <c r="AA81" s="824"/>
      <c r="AB81" s="120"/>
      <c r="AC81" s="94"/>
      <c r="AD81" s="91"/>
      <c r="AE81" s="49"/>
      <c r="AF81" s="806"/>
      <c r="AG81" s="28"/>
      <c r="AH81" s="29"/>
      <c r="AI81" s="30"/>
      <c r="AJ81" s="3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</row>
    <row r="82" spans="1:95" s="1" customFormat="1" ht="18" hidden="1" customHeight="1">
      <c r="A82" s="818"/>
      <c r="B82" s="806"/>
      <c r="C82" s="28"/>
      <c r="D82" s="29"/>
      <c r="E82" s="30"/>
      <c r="F82" s="31"/>
      <c r="G82" s="827"/>
      <c r="H82" s="120"/>
      <c r="I82" s="94"/>
      <c r="J82" s="91"/>
      <c r="K82" s="49"/>
      <c r="L82" s="824"/>
      <c r="M82" s="62"/>
      <c r="N82" s="94"/>
      <c r="O82" s="91"/>
      <c r="P82" s="48"/>
      <c r="Q82" s="824"/>
      <c r="R82" s="120"/>
      <c r="S82" s="94"/>
      <c r="T82" s="91"/>
      <c r="U82" s="48"/>
      <c r="V82" s="824"/>
      <c r="W82" s="120"/>
      <c r="X82" s="94"/>
      <c r="Y82" s="91"/>
      <c r="Z82" s="49"/>
      <c r="AA82" s="824"/>
      <c r="AB82" s="120"/>
      <c r="AC82" s="94"/>
      <c r="AD82" s="91"/>
      <c r="AE82" s="49"/>
      <c r="AF82" s="806"/>
      <c r="AG82" s="28"/>
      <c r="AH82" s="29"/>
      <c r="AI82" s="30"/>
      <c r="AJ82" s="31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</row>
    <row r="83" spans="1:95" s="1" customFormat="1" ht="18" hidden="1" customHeight="1">
      <c r="A83" s="818"/>
      <c r="B83" s="806"/>
      <c r="C83" s="28"/>
      <c r="D83" s="29"/>
      <c r="E83" s="30"/>
      <c r="F83" s="31"/>
      <c r="G83" s="827"/>
      <c r="H83" s="120"/>
      <c r="I83" s="94"/>
      <c r="J83" s="91"/>
      <c r="K83" s="49"/>
      <c r="L83" s="824"/>
      <c r="M83" s="62"/>
      <c r="N83" s="94"/>
      <c r="O83" s="91"/>
      <c r="P83" s="48"/>
      <c r="Q83" s="824"/>
      <c r="R83" s="120"/>
      <c r="S83" s="94"/>
      <c r="T83" s="91"/>
      <c r="U83" s="48"/>
      <c r="V83" s="824"/>
      <c r="W83" s="120"/>
      <c r="X83" s="94"/>
      <c r="Y83" s="91"/>
      <c r="Z83" s="49"/>
      <c r="AA83" s="824"/>
      <c r="AB83" s="120"/>
      <c r="AC83" s="94"/>
      <c r="AD83" s="91"/>
      <c r="AE83" s="49"/>
      <c r="AF83" s="806"/>
      <c r="AG83" s="28"/>
      <c r="AH83" s="29"/>
      <c r="AI83" s="30"/>
      <c r="AJ83" s="31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</row>
    <row r="84" spans="1:95" s="1" customFormat="1" ht="18" hidden="1" customHeight="1">
      <c r="A84" s="818"/>
      <c r="B84" s="806"/>
      <c r="C84" s="28"/>
      <c r="D84" s="29"/>
      <c r="E84" s="30"/>
      <c r="F84" s="31"/>
      <c r="G84" s="827"/>
      <c r="H84" s="120"/>
      <c r="I84" s="94"/>
      <c r="J84" s="91"/>
      <c r="K84" s="49"/>
      <c r="L84" s="824"/>
      <c r="M84" s="62"/>
      <c r="N84" s="94"/>
      <c r="O84" s="91"/>
      <c r="P84" s="48"/>
      <c r="Q84" s="824"/>
      <c r="R84" s="120"/>
      <c r="S84" s="94"/>
      <c r="T84" s="91"/>
      <c r="U84" s="48"/>
      <c r="V84" s="824"/>
      <c r="W84" s="120"/>
      <c r="X84" s="94"/>
      <c r="Y84" s="91"/>
      <c r="Z84" s="49"/>
      <c r="AA84" s="824"/>
      <c r="AB84" s="120"/>
      <c r="AC84" s="94"/>
      <c r="AD84" s="91"/>
      <c r="AE84" s="49"/>
      <c r="AF84" s="806"/>
      <c r="AG84" s="28"/>
      <c r="AH84" s="29"/>
      <c r="AI84" s="30"/>
      <c r="AJ84" s="31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</row>
    <row r="85" spans="1:95" s="1" customFormat="1" ht="18" hidden="1" customHeight="1">
      <c r="A85" s="818"/>
      <c r="B85" s="806"/>
      <c r="C85" s="28"/>
      <c r="D85" s="29"/>
      <c r="E85" s="30"/>
      <c r="F85" s="31"/>
      <c r="G85" s="827"/>
      <c r="H85" s="120"/>
      <c r="I85" s="94"/>
      <c r="J85" s="91"/>
      <c r="K85" s="49"/>
      <c r="L85" s="824"/>
      <c r="M85" s="62"/>
      <c r="N85" s="94"/>
      <c r="O85" s="91"/>
      <c r="P85" s="48"/>
      <c r="Q85" s="824"/>
      <c r="R85" s="120"/>
      <c r="S85" s="94"/>
      <c r="T85" s="91"/>
      <c r="U85" s="48"/>
      <c r="V85" s="824"/>
      <c r="W85" s="120"/>
      <c r="X85" s="94"/>
      <c r="Y85" s="91"/>
      <c r="Z85" s="49"/>
      <c r="AA85" s="824"/>
      <c r="AB85" s="120"/>
      <c r="AC85" s="94"/>
      <c r="AD85" s="91"/>
      <c r="AE85" s="49"/>
      <c r="AF85" s="806"/>
      <c r="AG85" s="28"/>
      <c r="AH85" s="29"/>
      <c r="AI85" s="30"/>
      <c r="AJ85" s="31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</row>
    <row r="86" spans="1:95" s="1" customFormat="1" ht="18" hidden="1" customHeight="1">
      <c r="A86" s="818"/>
      <c r="B86" s="806"/>
      <c r="C86" s="28"/>
      <c r="D86" s="29"/>
      <c r="E86" s="30"/>
      <c r="F86" s="31"/>
      <c r="G86" s="827"/>
      <c r="H86" s="120"/>
      <c r="I86" s="94"/>
      <c r="J86" s="91"/>
      <c r="K86" s="49"/>
      <c r="L86" s="824"/>
      <c r="M86" s="62"/>
      <c r="N86" s="94"/>
      <c r="O86" s="91"/>
      <c r="P86" s="48"/>
      <c r="Q86" s="824"/>
      <c r="R86" s="120"/>
      <c r="S86" s="94"/>
      <c r="T86" s="91"/>
      <c r="U86" s="48"/>
      <c r="V86" s="824"/>
      <c r="W86" s="120"/>
      <c r="X86" s="94"/>
      <c r="Y86" s="91"/>
      <c r="Z86" s="49"/>
      <c r="AA86" s="824"/>
      <c r="AB86" s="120"/>
      <c r="AC86" s="94"/>
      <c r="AD86" s="91"/>
      <c r="AE86" s="49"/>
      <c r="AF86" s="806"/>
      <c r="AG86" s="28"/>
      <c r="AH86" s="29"/>
      <c r="AI86" s="30"/>
      <c r="AJ86" s="31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</row>
    <row r="87" spans="1:95" s="1" customFormat="1" ht="18" hidden="1" customHeight="1">
      <c r="A87" s="818"/>
      <c r="B87" s="806"/>
      <c r="C87" s="28"/>
      <c r="D87" s="29"/>
      <c r="E87" s="30"/>
      <c r="F87" s="31"/>
      <c r="G87" s="827"/>
      <c r="H87" s="120"/>
      <c r="I87" s="94"/>
      <c r="J87" s="91"/>
      <c r="K87" s="49"/>
      <c r="L87" s="824"/>
      <c r="M87" s="62"/>
      <c r="N87" s="94"/>
      <c r="O87" s="91"/>
      <c r="P87" s="48"/>
      <c r="Q87" s="824"/>
      <c r="R87" s="120"/>
      <c r="S87" s="94"/>
      <c r="T87" s="91"/>
      <c r="U87" s="48"/>
      <c r="V87" s="824"/>
      <c r="W87" s="120"/>
      <c r="X87" s="94"/>
      <c r="Y87" s="91"/>
      <c r="Z87" s="49"/>
      <c r="AA87" s="824"/>
      <c r="AB87" s="120"/>
      <c r="AC87" s="94"/>
      <c r="AD87" s="91"/>
      <c r="AE87" s="49"/>
      <c r="AF87" s="806"/>
      <c r="AG87" s="28"/>
      <c r="AH87" s="29"/>
      <c r="AI87" s="30"/>
      <c r="AJ87" s="31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</row>
    <row r="88" spans="1:95" s="1" customFormat="1" ht="18" hidden="1" customHeight="1">
      <c r="A88" s="818"/>
      <c r="B88" s="806"/>
      <c r="C88" s="28"/>
      <c r="D88" s="29"/>
      <c r="E88" s="30"/>
      <c r="F88" s="31"/>
      <c r="G88" s="827"/>
      <c r="H88" s="120"/>
      <c r="I88" s="94"/>
      <c r="J88" s="91"/>
      <c r="K88" s="49"/>
      <c r="L88" s="824"/>
      <c r="M88" s="62"/>
      <c r="N88" s="94"/>
      <c r="O88" s="91"/>
      <c r="P88" s="48"/>
      <c r="Q88" s="824"/>
      <c r="R88" s="120"/>
      <c r="S88" s="94"/>
      <c r="T88" s="91"/>
      <c r="U88" s="48"/>
      <c r="V88" s="824"/>
      <c r="W88" s="120"/>
      <c r="X88" s="94"/>
      <c r="Y88" s="91"/>
      <c r="Z88" s="49"/>
      <c r="AA88" s="824"/>
      <c r="AB88" s="120"/>
      <c r="AC88" s="94"/>
      <c r="AD88" s="91"/>
      <c r="AE88" s="49"/>
      <c r="AF88" s="806"/>
      <c r="AG88" s="28"/>
      <c r="AH88" s="29"/>
      <c r="AI88" s="30"/>
      <c r="AJ88" s="31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</row>
    <row r="89" spans="1:95" s="1" customFormat="1" ht="18" hidden="1" customHeight="1">
      <c r="A89" s="818"/>
      <c r="B89" s="806"/>
      <c r="C89" s="28"/>
      <c r="D89" s="29"/>
      <c r="E89" s="30"/>
      <c r="F89" s="31"/>
      <c r="G89" s="827"/>
      <c r="H89" s="120"/>
      <c r="I89" s="94"/>
      <c r="J89" s="91"/>
      <c r="K89" s="49"/>
      <c r="L89" s="824"/>
      <c r="M89" s="62"/>
      <c r="N89" s="94"/>
      <c r="O89" s="91"/>
      <c r="P89" s="48"/>
      <c r="Q89" s="824"/>
      <c r="R89" s="120"/>
      <c r="S89" s="94"/>
      <c r="T89" s="91"/>
      <c r="U89" s="48"/>
      <c r="V89" s="824"/>
      <c r="W89" s="120"/>
      <c r="X89" s="94"/>
      <c r="Y89" s="91"/>
      <c r="Z89" s="49"/>
      <c r="AA89" s="824"/>
      <c r="AB89" s="120"/>
      <c r="AC89" s="94"/>
      <c r="AD89" s="91"/>
      <c r="AE89" s="49"/>
      <c r="AF89" s="806"/>
      <c r="AG89" s="28"/>
      <c r="AH89" s="29"/>
      <c r="AI89" s="30"/>
      <c r="AJ89" s="31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</row>
    <row r="90" spans="1:95" s="1" customFormat="1" ht="18" hidden="1" customHeight="1">
      <c r="A90" s="818"/>
      <c r="B90" s="806"/>
      <c r="C90" s="28"/>
      <c r="D90" s="29"/>
      <c r="E90" s="30"/>
      <c r="F90" s="31"/>
      <c r="G90" s="827"/>
      <c r="H90" s="120"/>
      <c r="I90" s="94"/>
      <c r="J90" s="91"/>
      <c r="K90" s="49"/>
      <c r="L90" s="824"/>
      <c r="M90" s="62"/>
      <c r="N90" s="94"/>
      <c r="O90" s="91"/>
      <c r="P90" s="48"/>
      <c r="Q90" s="824"/>
      <c r="R90" s="120"/>
      <c r="S90" s="94"/>
      <c r="T90" s="91"/>
      <c r="U90" s="48"/>
      <c r="V90" s="824"/>
      <c r="W90" s="120"/>
      <c r="X90" s="94"/>
      <c r="Y90" s="91"/>
      <c r="Z90" s="49"/>
      <c r="AA90" s="824"/>
      <c r="AB90" s="120"/>
      <c r="AC90" s="94"/>
      <c r="AD90" s="91"/>
      <c r="AE90" s="49"/>
      <c r="AF90" s="806"/>
      <c r="AG90" s="28"/>
      <c r="AH90" s="29"/>
      <c r="AI90" s="30"/>
      <c r="AJ90" s="31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</row>
    <row r="91" spans="1:95" s="1" customFormat="1" ht="18" hidden="1" customHeight="1">
      <c r="A91" s="818"/>
      <c r="B91" s="806"/>
      <c r="C91" s="28"/>
      <c r="D91" s="29"/>
      <c r="E91" s="30"/>
      <c r="F91" s="31"/>
      <c r="G91" s="827"/>
      <c r="H91" s="120"/>
      <c r="I91" s="94"/>
      <c r="J91" s="91"/>
      <c r="K91" s="49"/>
      <c r="L91" s="824"/>
      <c r="M91" s="62"/>
      <c r="N91" s="94"/>
      <c r="O91" s="91"/>
      <c r="P91" s="48"/>
      <c r="Q91" s="824"/>
      <c r="R91" s="120"/>
      <c r="S91" s="94"/>
      <c r="T91" s="91"/>
      <c r="U91" s="48"/>
      <c r="V91" s="824"/>
      <c r="W91" s="120"/>
      <c r="X91" s="94"/>
      <c r="Y91" s="91"/>
      <c r="Z91" s="49"/>
      <c r="AA91" s="824"/>
      <c r="AB91" s="120"/>
      <c r="AC91" s="94"/>
      <c r="AD91" s="91"/>
      <c r="AE91" s="49"/>
      <c r="AF91" s="806"/>
      <c r="AG91" s="28"/>
      <c r="AH91" s="29"/>
      <c r="AI91" s="30"/>
      <c r="AJ91" s="3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</row>
    <row r="92" spans="1:95" s="1" customFormat="1" ht="18" hidden="1" customHeight="1">
      <c r="A92" s="818"/>
      <c r="B92" s="806"/>
      <c r="C92" s="28"/>
      <c r="D92" s="29"/>
      <c r="E92" s="30"/>
      <c r="F92" s="31"/>
      <c r="G92" s="827"/>
      <c r="H92" s="120"/>
      <c r="I92" s="94"/>
      <c r="J92" s="91"/>
      <c r="K92" s="49"/>
      <c r="L92" s="824"/>
      <c r="M92" s="62"/>
      <c r="N92" s="94"/>
      <c r="O92" s="91"/>
      <c r="P92" s="48"/>
      <c r="Q92" s="824"/>
      <c r="R92" s="120"/>
      <c r="S92" s="94"/>
      <c r="T92" s="91"/>
      <c r="U92" s="48"/>
      <c r="V92" s="824"/>
      <c r="W92" s="120"/>
      <c r="X92" s="94"/>
      <c r="Y92" s="91"/>
      <c r="Z92" s="49"/>
      <c r="AA92" s="824"/>
      <c r="AB92" s="120"/>
      <c r="AC92" s="94"/>
      <c r="AD92" s="91"/>
      <c r="AE92" s="49"/>
      <c r="AF92" s="806"/>
      <c r="AG92" s="28"/>
      <c r="AH92" s="29"/>
      <c r="AI92" s="30"/>
      <c r="AJ92" s="31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</row>
    <row r="93" spans="1:95" s="1" customFormat="1" ht="18" hidden="1" customHeight="1">
      <c r="A93" s="819"/>
      <c r="B93" s="807"/>
      <c r="C93" s="34"/>
      <c r="D93" s="35"/>
      <c r="E93" s="36"/>
      <c r="F93" s="37"/>
      <c r="G93" s="828"/>
      <c r="H93" s="120"/>
      <c r="I93" s="94"/>
      <c r="J93" s="91"/>
      <c r="K93" s="49"/>
      <c r="L93" s="825"/>
      <c r="M93" s="62"/>
      <c r="N93" s="94"/>
      <c r="O93" s="91"/>
      <c r="P93" s="48"/>
      <c r="Q93" s="825"/>
      <c r="R93" s="120"/>
      <c r="S93" s="94"/>
      <c r="T93" s="91"/>
      <c r="U93" s="51"/>
      <c r="V93" s="825"/>
      <c r="W93" s="120"/>
      <c r="X93" s="94"/>
      <c r="Y93" s="91"/>
      <c r="Z93" s="52"/>
      <c r="AA93" s="825"/>
      <c r="AB93" s="120"/>
      <c r="AC93" s="94"/>
      <c r="AD93" s="91"/>
      <c r="AE93" s="52"/>
      <c r="AF93" s="807"/>
      <c r="AG93" s="34"/>
      <c r="AH93" s="35"/>
      <c r="AI93" s="36"/>
      <c r="AJ93" s="37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</row>
    <row r="94" spans="1:95" s="1" customFormat="1" ht="18" customHeight="1">
      <c r="A94" s="829" t="s">
        <v>55</v>
      </c>
      <c r="B94" s="805"/>
      <c r="C94" s="24"/>
      <c r="D94" s="24"/>
      <c r="E94" s="25"/>
      <c r="F94" s="12"/>
      <c r="G94" s="811"/>
      <c r="H94" s="118"/>
      <c r="I94" s="65"/>
      <c r="J94" s="90"/>
      <c r="K94" s="40"/>
      <c r="L94" s="814"/>
      <c r="M94" s="166"/>
      <c r="N94" s="65"/>
      <c r="O94" s="90"/>
      <c r="P94" s="40"/>
      <c r="Q94" s="814"/>
      <c r="R94" s="118"/>
      <c r="S94" s="65"/>
      <c r="T94" s="90"/>
      <c r="U94" s="40"/>
      <c r="V94" s="814"/>
      <c r="W94" s="118"/>
      <c r="X94" s="65"/>
      <c r="Y94" s="90"/>
      <c r="Z94" s="40"/>
      <c r="AA94" s="814"/>
      <c r="AB94" s="118"/>
      <c r="AC94" s="65"/>
      <c r="AD94" s="90"/>
      <c r="AE94" s="40"/>
      <c r="AF94" s="805"/>
      <c r="AG94" s="23"/>
      <c r="AH94" s="24"/>
      <c r="AI94" s="25"/>
      <c r="AJ94" s="26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</row>
    <row r="95" spans="1:95" s="1" customFormat="1" ht="18" customHeight="1">
      <c r="A95" s="830"/>
      <c r="B95" s="832"/>
      <c r="C95" s="29"/>
      <c r="D95" s="29"/>
      <c r="E95" s="30"/>
      <c r="F95" s="39"/>
      <c r="G95" s="812"/>
      <c r="H95" s="110"/>
      <c r="I95" s="94"/>
      <c r="J95" s="91"/>
      <c r="K95" s="49"/>
      <c r="L95" s="815"/>
      <c r="M95" s="60"/>
      <c r="N95" s="94"/>
      <c r="O95" s="91"/>
      <c r="P95" s="49"/>
      <c r="Q95" s="815"/>
      <c r="R95" s="110"/>
      <c r="S95" s="94"/>
      <c r="T95" s="91"/>
      <c r="U95" s="49"/>
      <c r="V95" s="815"/>
      <c r="W95" s="110"/>
      <c r="X95" s="94"/>
      <c r="Y95" s="91"/>
      <c r="Z95" s="49"/>
      <c r="AA95" s="815"/>
      <c r="AB95" s="110"/>
      <c r="AC95" s="94"/>
      <c r="AD95" s="91"/>
      <c r="AE95" s="49"/>
      <c r="AF95" s="806"/>
      <c r="AG95" s="28"/>
      <c r="AH95" s="29"/>
      <c r="AI95" s="30"/>
      <c r="AJ95" s="31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</row>
    <row r="96" spans="1:95" s="1" customFormat="1" ht="18" customHeight="1">
      <c r="A96" s="830"/>
      <c r="B96" s="832"/>
      <c r="C96" s="29"/>
      <c r="D96" s="29"/>
      <c r="E96" s="30"/>
      <c r="F96" s="39"/>
      <c r="G96" s="812"/>
      <c r="H96" s="110"/>
      <c r="I96" s="94"/>
      <c r="J96" s="91"/>
      <c r="K96" s="49"/>
      <c r="L96" s="815"/>
      <c r="M96" s="60"/>
      <c r="N96" s="94"/>
      <c r="O96" s="91"/>
      <c r="P96" s="49"/>
      <c r="Q96" s="815"/>
      <c r="R96" s="110"/>
      <c r="S96" s="94"/>
      <c r="T96" s="91"/>
      <c r="U96" s="49"/>
      <c r="V96" s="815"/>
      <c r="W96" s="110"/>
      <c r="X96" s="94"/>
      <c r="Y96" s="91"/>
      <c r="Z96" s="49"/>
      <c r="AA96" s="815"/>
      <c r="AB96" s="110"/>
      <c r="AC96" s="94"/>
      <c r="AD96" s="91"/>
      <c r="AE96" s="49"/>
      <c r="AF96" s="806"/>
      <c r="AG96" s="28"/>
      <c r="AH96" s="29"/>
      <c r="AI96" s="30"/>
      <c r="AJ96" s="31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</row>
    <row r="97" spans="1:95" s="1" customFormat="1" ht="18" customHeight="1">
      <c r="A97" s="830"/>
      <c r="B97" s="832"/>
      <c r="C97" s="29"/>
      <c r="D97" s="29"/>
      <c r="E97" s="30"/>
      <c r="F97" s="32"/>
      <c r="G97" s="812"/>
      <c r="H97" s="193"/>
      <c r="I97" s="194"/>
      <c r="J97" s="195"/>
      <c r="K97" s="196"/>
      <c r="L97" s="815"/>
      <c r="M97" s="60"/>
      <c r="N97" s="94"/>
      <c r="O97" s="91"/>
      <c r="P97" s="49"/>
      <c r="Q97" s="815"/>
      <c r="R97" s="110"/>
      <c r="S97" s="94"/>
      <c r="T97" s="91"/>
      <c r="U97" s="49"/>
      <c r="V97" s="815"/>
      <c r="W97" s="110"/>
      <c r="X97" s="94"/>
      <c r="Y97" s="91"/>
      <c r="Z97" s="49"/>
      <c r="AA97" s="815"/>
      <c r="AB97" s="110"/>
      <c r="AC97" s="94"/>
      <c r="AD97" s="91"/>
      <c r="AE97" s="49"/>
      <c r="AF97" s="806"/>
      <c r="AG97" s="28"/>
      <c r="AH97" s="29"/>
      <c r="AI97" s="30"/>
      <c r="AJ97" s="31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</row>
    <row r="98" spans="1:95" s="1" customFormat="1" ht="18" customHeight="1">
      <c r="A98" s="830"/>
      <c r="B98" s="832"/>
      <c r="C98" s="29"/>
      <c r="D98" s="29"/>
      <c r="E98" s="30"/>
      <c r="F98" s="39"/>
      <c r="G98" s="812"/>
      <c r="H98" s="110"/>
      <c r="I98" s="94"/>
      <c r="J98" s="91"/>
      <c r="K98" s="49"/>
      <c r="L98" s="815"/>
      <c r="M98" s="60"/>
      <c r="N98" s="94"/>
      <c r="O98" s="91"/>
      <c r="P98" s="49"/>
      <c r="Q98" s="815"/>
      <c r="R98" s="110"/>
      <c r="S98" s="94"/>
      <c r="T98" s="91"/>
      <c r="U98" s="49"/>
      <c r="V98" s="815"/>
      <c r="W98" s="110"/>
      <c r="X98" s="94"/>
      <c r="Y98" s="91"/>
      <c r="Z98" s="49"/>
      <c r="AA98" s="815"/>
      <c r="AB98" s="110"/>
      <c r="AC98" s="94"/>
      <c r="AD98" s="91"/>
      <c r="AE98" s="49"/>
      <c r="AF98" s="806"/>
      <c r="AG98" s="28"/>
      <c r="AH98" s="29"/>
      <c r="AI98" s="30"/>
      <c r="AJ98" s="31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</row>
    <row r="99" spans="1:95" s="1" customFormat="1" ht="18" customHeight="1">
      <c r="A99" s="830"/>
      <c r="B99" s="832"/>
      <c r="C99" s="29"/>
      <c r="D99" s="29"/>
      <c r="E99" s="30"/>
      <c r="F99" s="32"/>
      <c r="G99" s="812"/>
      <c r="H99" s="110"/>
      <c r="I99" s="94"/>
      <c r="J99" s="91"/>
      <c r="K99" s="49"/>
      <c r="L99" s="815"/>
      <c r="M99" s="60"/>
      <c r="N99" s="94"/>
      <c r="O99" s="91"/>
      <c r="P99" s="49"/>
      <c r="Q99" s="815"/>
      <c r="R99" s="110"/>
      <c r="S99" s="94"/>
      <c r="T99" s="91"/>
      <c r="U99" s="49"/>
      <c r="V99" s="815"/>
      <c r="W99" s="110"/>
      <c r="X99" s="94"/>
      <c r="Y99" s="91"/>
      <c r="Z99" s="49"/>
      <c r="AA99" s="815"/>
      <c r="AB99" s="110"/>
      <c r="AC99" s="94"/>
      <c r="AD99" s="91"/>
      <c r="AE99" s="49"/>
      <c r="AF99" s="806"/>
      <c r="AG99" s="28"/>
      <c r="AH99" s="29"/>
      <c r="AI99" s="30"/>
      <c r="AJ99" s="31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</row>
    <row r="100" spans="1:95" s="1" customFormat="1" ht="18" customHeight="1" thickBot="1">
      <c r="A100" s="830"/>
      <c r="B100" s="832"/>
      <c r="C100" s="29"/>
      <c r="D100" s="29"/>
      <c r="E100" s="30"/>
      <c r="F100" s="32"/>
      <c r="G100" s="812"/>
      <c r="H100" s="119"/>
      <c r="I100" s="95"/>
      <c r="J100" s="92"/>
      <c r="K100" s="52"/>
      <c r="L100" s="815"/>
      <c r="M100" s="61"/>
      <c r="N100" s="95"/>
      <c r="O100" s="92"/>
      <c r="P100" s="52"/>
      <c r="Q100" s="815"/>
      <c r="R100" s="119"/>
      <c r="S100" s="95"/>
      <c r="T100" s="92"/>
      <c r="U100" s="49"/>
      <c r="V100" s="815"/>
      <c r="W100" s="119"/>
      <c r="X100" s="95"/>
      <c r="Y100" s="92"/>
      <c r="Z100" s="49"/>
      <c r="AA100" s="815"/>
      <c r="AB100" s="119"/>
      <c r="AC100" s="95"/>
      <c r="AD100" s="92"/>
      <c r="AE100" s="49"/>
      <c r="AF100" s="806"/>
      <c r="AG100" s="28"/>
      <c r="AH100" s="29"/>
      <c r="AI100" s="30"/>
      <c r="AJ100" s="31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</row>
    <row r="101" spans="1:95" s="1" customFormat="1" ht="18" hidden="1" customHeight="1" thickBot="1">
      <c r="A101" s="830"/>
      <c r="B101" s="832"/>
      <c r="C101" s="29"/>
      <c r="D101" s="29"/>
      <c r="E101" s="30"/>
      <c r="F101" s="32"/>
      <c r="G101" s="812"/>
      <c r="H101" s="120"/>
      <c r="I101" s="94"/>
      <c r="J101" s="91"/>
      <c r="K101" s="49"/>
      <c r="L101" s="815"/>
      <c r="M101" s="62"/>
      <c r="N101" s="94"/>
      <c r="O101" s="91"/>
      <c r="P101" s="49"/>
      <c r="Q101" s="815"/>
      <c r="R101" s="120"/>
      <c r="S101" s="94"/>
      <c r="T101" s="91"/>
      <c r="U101" s="49"/>
      <c r="V101" s="815"/>
      <c r="W101" s="120"/>
      <c r="X101" s="94"/>
      <c r="Y101" s="91"/>
      <c r="Z101" s="49"/>
      <c r="AA101" s="815"/>
      <c r="AB101" s="120"/>
      <c r="AC101" s="94"/>
      <c r="AD101" s="91"/>
      <c r="AE101" s="49"/>
      <c r="AF101" s="806"/>
      <c r="AG101" s="28"/>
      <c r="AH101" s="29"/>
      <c r="AI101" s="30"/>
      <c r="AJ101" s="3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</row>
    <row r="102" spans="1:95" s="1" customFormat="1" ht="18" hidden="1" customHeight="1">
      <c r="A102" s="830"/>
      <c r="B102" s="832"/>
      <c r="C102" s="29"/>
      <c r="D102" s="29"/>
      <c r="E102" s="30"/>
      <c r="F102" s="32"/>
      <c r="G102" s="812"/>
      <c r="H102" s="120"/>
      <c r="I102" s="94"/>
      <c r="J102" s="91"/>
      <c r="K102" s="49"/>
      <c r="L102" s="815"/>
      <c r="M102" s="62"/>
      <c r="N102" s="94"/>
      <c r="O102" s="91"/>
      <c r="P102" s="49"/>
      <c r="Q102" s="815"/>
      <c r="R102" s="120"/>
      <c r="S102" s="94"/>
      <c r="T102" s="91"/>
      <c r="U102" s="49"/>
      <c r="V102" s="815"/>
      <c r="W102" s="120"/>
      <c r="X102" s="94"/>
      <c r="Y102" s="91"/>
      <c r="Z102" s="49"/>
      <c r="AA102" s="815"/>
      <c r="AB102" s="120"/>
      <c r="AC102" s="94"/>
      <c r="AD102" s="91"/>
      <c r="AE102" s="49"/>
      <c r="AF102" s="806"/>
      <c r="AG102" s="28"/>
      <c r="AH102" s="29"/>
      <c r="AI102" s="30"/>
      <c r="AJ102" s="31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</row>
    <row r="103" spans="1:95" s="1" customFormat="1" ht="18" hidden="1" customHeight="1">
      <c r="A103" s="830"/>
      <c r="B103" s="832"/>
      <c r="C103" s="29"/>
      <c r="D103" s="29"/>
      <c r="E103" s="30"/>
      <c r="F103" s="32"/>
      <c r="G103" s="812"/>
      <c r="H103" s="120"/>
      <c r="I103" s="94"/>
      <c r="J103" s="91"/>
      <c r="K103" s="46"/>
      <c r="L103" s="815"/>
      <c r="M103" s="62"/>
      <c r="N103" s="94"/>
      <c r="O103" s="91"/>
      <c r="P103" s="53"/>
      <c r="Q103" s="815"/>
      <c r="R103" s="120"/>
      <c r="S103" s="94"/>
      <c r="T103" s="91"/>
      <c r="U103" s="48"/>
      <c r="V103" s="815"/>
      <c r="W103" s="120"/>
      <c r="X103" s="94"/>
      <c r="Y103" s="91"/>
      <c r="Z103" s="46"/>
      <c r="AA103" s="815"/>
      <c r="AB103" s="120"/>
      <c r="AC103" s="94"/>
      <c r="AD103" s="91"/>
      <c r="AE103" s="49"/>
      <c r="AF103" s="806"/>
      <c r="AG103" s="28"/>
      <c r="AH103" s="29"/>
      <c r="AI103" s="30"/>
      <c r="AJ103" s="31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</row>
    <row r="104" spans="1:95" s="1" customFormat="1" ht="18" hidden="1" customHeight="1">
      <c r="A104" s="830"/>
      <c r="B104" s="832"/>
      <c r="C104" s="29"/>
      <c r="D104" s="29"/>
      <c r="E104" s="30"/>
      <c r="F104" s="32"/>
      <c r="G104" s="812"/>
      <c r="H104" s="120"/>
      <c r="I104" s="94"/>
      <c r="J104" s="91"/>
      <c r="K104" s="46"/>
      <c r="L104" s="815"/>
      <c r="M104" s="62"/>
      <c r="N104" s="94"/>
      <c r="O104" s="91"/>
      <c r="P104" s="53"/>
      <c r="Q104" s="815"/>
      <c r="R104" s="120"/>
      <c r="S104" s="94"/>
      <c r="T104" s="91"/>
      <c r="U104" s="48"/>
      <c r="V104" s="815"/>
      <c r="W104" s="120"/>
      <c r="X104" s="94"/>
      <c r="Y104" s="91"/>
      <c r="Z104" s="46"/>
      <c r="AA104" s="815"/>
      <c r="AB104" s="120"/>
      <c r="AC104" s="94"/>
      <c r="AD104" s="91"/>
      <c r="AE104" s="49"/>
      <c r="AF104" s="806"/>
      <c r="AG104" s="28"/>
      <c r="AH104" s="29"/>
      <c r="AI104" s="30"/>
      <c r="AJ104" s="31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</row>
    <row r="105" spans="1:95" s="1" customFormat="1" ht="18" hidden="1" customHeight="1">
      <c r="A105" s="830"/>
      <c r="B105" s="832"/>
      <c r="C105" s="29"/>
      <c r="D105" s="29"/>
      <c r="E105" s="30"/>
      <c r="F105" s="32"/>
      <c r="G105" s="812"/>
      <c r="H105" s="120"/>
      <c r="I105" s="94"/>
      <c r="J105" s="91"/>
      <c r="K105" s="46"/>
      <c r="L105" s="815"/>
      <c r="M105" s="62"/>
      <c r="N105" s="94"/>
      <c r="O105" s="91"/>
      <c r="P105" s="53"/>
      <c r="Q105" s="815"/>
      <c r="R105" s="120"/>
      <c r="S105" s="94"/>
      <c r="T105" s="91"/>
      <c r="U105" s="48"/>
      <c r="V105" s="815"/>
      <c r="W105" s="120"/>
      <c r="X105" s="94"/>
      <c r="Y105" s="91"/>
      <c r="Z105" s="46"/>
      <c r="AA105" s="815"/>
      <c r="AB105" s="120"/>
      <c r="AC105" s="94"/>
      <c r="AD105" s="91"/>
      <c r="AE105" s="49"/>
      <c r="AF105" s="806"/>
      <c r="AG105" s="28"/>
      <c r="AH105" s="29"/>
      <c r="AI105" s="30"/>
      <c r="AJ105" s="31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</row>
    <row r="106" spans="1:95" s="1" customFormat="1" ht="18" hidden="1" customHeight="1">
      <c r="A106" s="830"/>
      <c r="B106" s="832"/>
      <c r="C106" s="29"/>
      <c r="D106" s="29"/>
      <c r="E106" s="30"/>
      <c r="F106" s="32"/>
      <c r="G106" s="812"/>
      <c r="H106" s="120"/>
      <c r="I106" s="94"/>
      <c r="J106" s="91"/>
      <c r="K106" s="46"/>
      <c r="L106" s="815"/>
      <c r="M106" s="62"/>
      <c r="N106" s="94"/>
      <c r="O106" s="91"/>
      <c r="P106" s="53"/>
      <c r="Q106" s="815"/>
      <c r="R106" s="120"/>
      <c r="S106" s="94"/>
      <c r="T106" s="91"/>
      <c r="U106" s="48"/>
      <c r="V106" s="815"/>
      <c r="W106" s="120"/>
      <c r="X106" s="94"/>
      <c r="Y106" s="91"/>
      <c r="Z106" s="46"/>
      <c r="AA106" s="815"/>
      <c r="AB106" s="120"/>
      <c r="AC106" s="94"/>
      <c r="AD106" s="91"/>
      <c r="AE106" s="49"/>
      <c r="AF106" s="806"/>
      <c r="AG106" s="28"/>
      <c r="AH106" s="29"/>
      <c r="AI106" s="30"/>
      <c r="AJ106" s="31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</row>
    <row r="107" spans="1:95" s="1" customFormat="1" ht="18" hidden="1" customHeight="1">
      <c r="A107" s="830"/>
      <c r="B107" s="832"/>
      <c r="C107" s="29"/>
      <c r="D107" s="29"/>
      <c r="E107" s="30"/>
      <c r="F107" s="32"/>
      <c r="G107" s="812"/>
      <c r="H107" s="120"/>
      <c r="I107" s="94"/>
      <c r="J107" s="91"/>
      <c r="K107" s="46"/>
      <c r="L107" s="815"/>
      <c r="M107" s="62"/>
      <c r="N107" s="94"/>
      <c r="O107" s="91"/>
      <c r="P107" s="53"/>
      <c r="Q107" s="815"/>
      <c r="R107" s="120"/>
      <c r="S107" s="94"/>
      <c r="T107" s="91"/>
      <c r="U107" s="48"/>
      <c r="V107" s="815"/>
      <c r="W107" s="120"/>
      <c r="X107" s="94"/>
      <c r="Y107" s="91"/>
      <c r="Z107" s="46"/>
      <c r="AA107" s="815"/>
      <c r="AB107" s="120"/>
      <c r="AC107" s="94"/>
      <c r="AD107" s="91"/>
      <c r="AE107" s="49"/>
      <c r="AF107" s="806"/>
      <c r="AG107" s="28"/>
      <c r="AH107" s="29"/>
      <c r="AI107" s="30"/>
      <c r="AJ107" s="31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</row>
    <row r="108" spans="1:95" s="1" customFormat="1" ht="18" hidden="1" customHeight="1">
      <c r="A108" s="831"/>
      <c r="B108" s="833"/>
      <c r="C108" s="35"/>
      <c r="D108" s="35"/>
      <c r="E108" s="36"/>
      <c r="F108" s="38"/>
      <c r="G108" s="813"/>
      <c r="H108" s="120"/>
      <c r="I108" s="94"/>
      <c r="J108" s="91"/>
      <c r="K108" s="50"/>
      <c r="L108" s="816"/>
      <c r="M108" s="62"/>
      <c r="N108" s="94"/>
      <c r="O108" s="91"/>
      <c r="P108" s="54"/>
      <c r="Q108" s="816"/>
      <c r="R108" s="120"/>
      <c r="S108" s="94"/>
      <c r="T108" s="91"/>
      <c r="U108" s="51"/>
      <c r="V108" s="816"/>
      <c r="W108" s="120"/>
      <c r="X108" s="94"/>
      <c r="Y108" s="91"/>
      <c r="Z108" s="50"/>
      <c r="AA108" s="816"/>
      <c r="AB108" s="120"/>
      <c r="AC108" s="94"/>
      <c r="AD108" s="91"/>
      <c r="AE108" s="52"/>
      <c r="AF108" s="807"/>
      <c r="AG108" s="34"/>
      <c r="AH108" s="35"/>
      <c r="AI108" s="36"/>
      <c r="AJ108" s="37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</row>
    <row r="109" spans="1:95" s="1" customFormat="1" ht="18" hidden="1" customHeight="1">
      <c r="A109" s="834" t="s">
        <v>56</v>
      </c>
      <c r="B109" s="805"/>
      <c r="C109" s="23"/>
      <c r="D109" s="24"/>
      <c r="E109" s="25"/>
      <c r="F109" s="26"/>
      <c r="G109" s="826"/>
      <c r="H109" s="120"/>
      <c r="I109" s="94"/>
      <c r="J109" s="91"/>
      <c r="K109" s="43"/>
      <c r="L109" s="823"/>
      <c r="M109" s="62"/>
      <c r="N109" s="94"/>
      <c r="O109" s="91"/>
      <c r="P109" s="44"/>
      <c r="Q109" s="823"/>
      <c r="R109" s="120"/>
      <c r="S109" s="94"/>
      <c r="T109" s="91"/>
      <c r="U109" s="44"/>
      <c r="V109" s="823"/>
      <c r="W109" s="120"/>
      <c r="X109" s="94"/>
      <c r="Y109" s="91"/>
      <c r="Z109" s="43"/>
      <c r="AA109" s="823"/>
      <c r="AB109" s="120"/>
      <c r="AC109" s="94"/>
      <c r="AD109" s="91"/>
      <c r="AE109" s="45"/>
      <c r="AF109" s="805"/>
      <c r="AG109" s="23"/>
      <c r="AH109" s="24"/>
      <c r="AI109" s="25"/>
      <c r="AJ109" s="26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</row>
    <row r="110" spans="1:95" s="1" customFormat="1" ht="18" hidden="1" customHeight="1">
      <c r="A110" s="835"/>
      <c r="B110" s="806"/>
      <c r="C110" s="28"/>
      <c r="D110" s="29"/>
      <c r="E110" s="30"/>
      <c r="F110" s="31"/>
      <c r="G110" s="827"/>
      <c r="H110" s="120"/>
      <c r="I110" s="94"/>
      <c r="J110" s="91"/>
      <c r="K110" s="46"/>
      <c r="L110" s="824"/>
      <c r="M110" s="62"/>
      <c r="N110" s="94"/>
      <c r="O110" s="91"/>
      <c r="P110" s="48"/>
      <c r="Q110" s="824"/>
      <c r="R110" s="120"/>
      <c r="S110" s="94"/>
      <c r="T110" s="91"/>
      <c r="U110" s="48"/>
      <c r="V110" s="824"/>
      <c r="W110" s="120"/>
      <c r="X110" s="94"/>
      <c r="Y110" s="91"/>
      <c r="Z110" s="46"/>
      <c r="AA110" s="824"/>
      <c r="AB110" s="120"/>
      <c r="AC110" s="94"/>
      <c r="AD110" s="91"/>
      <c r="AE110" s="49"/>
      <c r="AF110" s="806"/>
      <c r="AG110" s="28"/>
      <c r="AH110" s="29"/>
      <c r="AI110" s="30"/>
      <c r="AJ110" s="31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</row>
    <row r="111" spans="1:95" s="1" customFormat="1" ht="18" hidden="1" customHeight="1">
      <c r="A111" s="835"/>
      <c r="B111" s="806"/>
      <c r="C111" s="28"/>
      <c r="D111" s="29"/>
      <c r="E111" s="30"/>
      <c r="F111" s="31"/>
      <c r="G111" s="827"/>
      <c r="H111" s="120"/>
      <c r="I111" s="94"/>
      <c r="J111" s="91"/>
      <c r="K111" s="46"/>
      <c r="L111" s="824"/>
      <c r="M111" s="62"/>
      <c r="N111" s="94"/>
      <c r="O111" s="91"/>
      <c r="P111" s="48"/>
      <c r="Q111" s="824"/>
      <c r="R111" s="120"/>
      <c r="S111" s="94"/>
      <c r="T111" s="91"/>
      <c r="U111" s="48"/>
      <c r="V111" s="824"/>
      <c r="W111" s="120"/>
      <c r="X111" s="94"/>
      <c r="Y111" s="91"/>
      <c r="Z111" s="46"/>
      <c r="AA111" s="824"/>
      <c r="AB111" s="120"/>
      <c r="AC111" s="94"/>
      <c r="AD111" s="91"/>
      <c r="AE111" s="49"/>
      <c r="AF111" s="806"/>
      <c r="AG111" s="28"/>
      <c r="AH111" s="29"/>
      <c r="AI111" s="30"/>
      <c r="AJ111" s="3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</row>
    <row r="112" spans="1:95" s="1" customFormat="1" ht="18" hidden="1" customHeight="1">
      <c r="A112" s="835"/>
      <c r="B112" s="806"/>
      <c r="C112" s="28"/>
      <c r="D112" s="29"/>
      <c r="E112" s="30"/>
      <c r="F112" s="31"/>
      <c r="G112" s="827"/>
      <c r="H112" s="120"/>
      <c r="I112" s="94"/>
      <c r="J112" s="91"/>
      <c r="K112" s="46"/>
      <c r="L112" s="824"/>
      <c r="M112" s="62"/>
      <c r="N112" s="94"/>
      <c r="O112" s="91"/>
      <c r="P112" s="48"/>
      <c r="Q112" s="824"/>
      <c r="R112" s="120"/>
      <c r="S112" s="94"/>
      <c r="T112" s="91"/>
      <c r="U112" s="48"/>
      <c r="V112" s="824"/>
      <c r="W112" s="120"/>
      <c r="X112" s="94"/>
      <c r="Y112" s="91"/>
      <c r="Z112" s="46"/>
      <c r="AA112" s="824"/>
      <c r="AB112" s="120"/>
      <c r="AC112" s="94"/>
      <c r="AD112" s="91"/>
      <c r="AE112" s="49"/>
      <c r="AF112" s="806"/>
      <c r="AG112" s="28"/>
      <c r="AH112" s="29"/>
      <c r="AI112" s="30"/>
      <c r="AJ112" s="31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</row>
    <row r="113" spans="1:95" s="1" customFormat="1" ht="18" hidden="1" customHeight="1">
      <c r="A113" s="835"/>
      <c r="B113" s="806"/>
      <c r="C113" s="28"/>
      <c r="D113" s="29"/>
      <c r="E113" s="30"/>
      <c r="F113" s="31"/>
      <c r="G113" s="827"/>
      <c r="H113" s="120"/>
      <c r="I113" s="94"/>
      <c r="J113" s="91"/>
      <c r="K113" s="46"/>
      <c r="L113" s="824"/>
      <c r="M113" s="62"/>
      <c r="N113" s="94"/>
      <c r="O113" s="91"/>
      <c r="P113" s="48"/>
      <c r="Q113" s="824"/>
      <c r="R113" s="120"/>
      <c r="S113" s="94"/>
      <c r="T113" s="91"/>
      <c r="U113" s="48"/>
      <c r="V113" s="824"/>
      <c r="W113" s="120"/>
      <c r="X113" s="94"/>
      <c r="Y113" s="91"/>
      <c r="Z113" s="46"/>
      <c r="AA113" s="824"/>
      <c r="AB113" s="120"/>
      <c r="AC113" s="94"/>
      <c r="AD113" s="91"/>
      <c r="AE113" s="49"/>
      <c r="AF113" s="806"/>
      <c r="AG113" s="28"/>
      <c r="AH113" s="29"/>
      <c r="AI113" s="30"/>
      <c r="AJ113" s="31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</row>
    <row r="114" spans="1:95" s="1" customFormat="1" ht="18" hidden="1" customHeight="1">
      <c r="A114" s="835"/>
      <c r="B114" s="806"/>
      <c r="C114" s="28"/>
      <c r="D114" s="29"/>
      <c r="E114" s="30"/>
      <c r="F114" s="31"/>
      <c r="G114" s="827"/>
      <c r="H114" s="120"/>
      <c r="I114" s="94"/>
      <c r="J114" s="91"/>
      <c r="K114" s="46"/>
      <c r="L114" s="824"/>
      <c r="M114" s="62"/>
      <c r="N114" s="94"/>
      <c r="O114" s="91"/>
      <c r="P114" s="48"/>
      <c r="Q114" s="824"/>
      <c r="R114" s="120"/>
      <c r="S114" s="94"/>
      <c r="T114" s="91"/>
      <c r="U114" s="48"/>
      <c r="V114" s="824"/>
      <c r="W114" s="120"/>
      <c r="X114" s="94"/>
      <c r="Y114" s="91"/>
      <c r="Z114" s="46"/>
      <c r="AA114" s="824"/>
      <c r="AB114" s="120"/>
      <c r="AC114" s="94"/>
      <c r="AD114" s="91"/>
      <c r="AE114" s="49"/>
      <c r="AF114" s="806"/>
      <c r="AG114" s="28"/>
      <c r="AH114" s="29"/>
      <c r="AI114" s="30"/>
      <c r="AJ114" s="31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</row>
    <row r="115" spans="1:95" s="1" customFormat="1" ht="18" hidden="1" customHeight="1">
      <c r="A115" s="835"/>
      <c r="B115" s="806"/>
      <c r="C115" s="28"/>
      <c r="D115" s="29"/>
      <c r="E115" s="30"/>
      <c r="F115" s="31"/>
      <c r="G115" s="827"/>
      <c r="H115" s="120"/>
      <c r="I115" s="94"/>
      <c r="J115" s="91"/>
      <c r="K115" s="46"/>
      <c r="L115" s="824"/>
      <c r="M115" s="62"/>
      <c r="N115" s="94"/>
      <c r="O115" s="91"/>
      <c r="P115" s="48"/>
      <c r="Q115" s="824"/>
      <c r="R115" s="120"/>
      <c r="S115" s="94"/>
      <c r="T115" s="91"/>
      <c r="U115" s="48"/>
      <c r="V115" s="824"/>
      <c r="W115" s="120"/>
      <c r="X115" s="94"/>
      <c r="Y115" s="91"/>
      <c r="Z115" s="46"/>
      <c r="AA115" s="824"/>
      <c r="AB115" s="120"/>
      <c r="AC115" s="94"/>
      <c r="AD115" s="91"/>
      <c r="AE115" s="49"/>
      <c r="AF115" s="806"/>
      <c r="AG115" s="28"/>
      <c r="AH115" s="29"/>
      <c r="AI115" s="30"/>
      <c r="AJ115" s="31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</row>
    <row r="116" spans="1:95" s="1" customFormat="1" ht="18" hidden="1" customHeight="1">
      <c r="A116" s="835"/>
      <c r="B116" s="806"/>
      <c r="C116" s="28"/>
      <c r="D116" s="29"/>
      <c r="E116" s="30"/>
      <c r="F116" s="31"/>
      <c r="G116" s="827"/>
      <c r="H116" s="120"/>
      <c r="I116" s="94"/>
      <c r="J116" s="91"/>
      <c r="K116" s="46"/>
      <c r="L116" s="824"/>
      <c r="M116" s="62"/>
      <c r="N116" s="94"/>
      <c r="O116" s="91"/>
      <c r="P116" s="48"/>
      <c r="Q116" s="824"/>
      <c r="R116" s="120"/>
      <c r="S116" s="94"/>
      <c r="T116" s="91"/>
      <c r="U116" s="48"/>
      <c r="V116" s="824"/>
      <c r="W116" s="120"/>
      <c r="X116" s="94"/>
      <c r="Y116" s="91"/>
      <c r="Z116" s="46"/>
      <c r="AA116" s="824"/>
      <c r="AB116" s="120"/>
      <c r="AC116" s="94"/>
      <c r="AD116" s="91"/>
      <c r="AE116" s="49"/>
      <c r="AF116" s="806"/>
      <c r="AG116" s="28"/>
      <c r="AH116" s="29"/>
      <c r="AI116" s="30"/>
      <c r="AJ116" s="31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</row>
    <row r="117" spans="1:95" s="1" customFormat="1" ht="18" hidden="1" customHeight="1">
      <c r="A117" s="835"/>
      <c r="B117" s="806"/>
      <c r="C117" s="28"/>
      <c r="D117" s="29"/>
      <c r="E117" s="30"/>
      <c r="F117" s="31"/>
      <c r="G117" s="827"/>
      <c r="H117" s="120"/>
      <c r="I117" s="94"/>
      <c r="J117" s="91"/>
      <c r="K117" s="46"/>
      <c r="L117" s="824"/>
      <c r="M117" s="62"/>
      <c r="N117" s="94"/>
      <c r="O117" s="91"/>
      <c r="P117" s="48"/>
      <c r="Q117" s="824"/>
      <c r="R117" s="120"/>
      <c r="S117" s="94"/>
      <c r="T117" s="91"/>
      <c r="U117" s="48"/>
      <c r="V117" s="824"/>
      <c r="W117" s="120"/>
      <c r="X117" s="94"/>
      <c r="Y117" s="91"/>
      <c r="Z117" s="46"/>
      <c r="AA117" s="824"/>
      <c r="AB117" s="120"/>
      <c r="AC117" s="94"/>
      <c r="AD117" s="91"/>
      <c r="AE117" s="49"/>
      <c r="AF117" s="806"/>
      <c r="AG117" s="28"/>
      <c r="AH117" s="29"/>
      <c r="AI117" s="30"/>
      <c r="AJ117" s="31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</row>
    <row r="118" spans="1:95" s="1" customFormat="1" ht="18" hidden="1" customHeight="1">
      <c r="A118" s="835"/>
      <c r="B118" s="806"/>
      <c r="C118" s="28"/>
      <c r="D118" s="29"/>
      <c r="E118" s="30"/>
      <c r="F118" s="31"/>
      <c r="G118" s="827"/>
      <c r="H118" s="120"/>
      <c r="I118" s="94"/>
      <c r="J118" s="91"/>
      <c r="K118" s="46"/>
      <c r="L118" s="824"/>
      <c r="M118" s="62"/>
      <c r="N118" s="94"/>
      <c r="O118" s="91"/>
      <c r="P118" s="48"/>
      <c r="Q118" s="824"/>
      <c r="R118" s="120"/>
      <c r="S118" s="94"/>
      <c r="T118" s="91"/>
      <c r="U118" s="48"/>
      <c r="V118" s="824"/>
      <c r="W118" s="120"/>
      <c r="X118" s="94"/>
      <c r="Y118" s="91"/>
      <c r="Z118" s="46"/>
      <c r="AA118" s="824"/>
      <c r="AB118" s="120"/>
      <c r="AC118" s="94"/>
      <c r="AD118" s="91"/>
      <c r="AE118" s="49"/>
      <c r="AF118" s="806"/>
      <c r="AG118" s="28"/>
      <c r="AH118" s="29"/>
      <c r="AI118" s="30"/>
      <c r="AJ118" s="31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</row>
    <row r="119" spans="1:95" s="1" customFormat="1" ht="18" hidden="1" customHeight="1">
      <c r="A119" s="835"/>
      <c r="B119" s="806"/>
      <c r="C119" s="28"/>
      <c r="D119" s="29"/>
      <c r="E119" s="30"/>
      <c r="F119" s="31"/>
      <c r="G119" s="827"/>
      <c r="H119" s="120"/>
      <c r="I119" s="94"/>
      <c r="J119" s="91"/>
      <c r="K119" s="46"/>
      <c r="L119" s="824"/>
      <c r="M119" s="62"/>
      <c r="N119" s="94"/>
      <c r="O119" s="91"/>
      <c r="P119" s="48"/>
      <c r="Q119" s="824"/>
      <c r="R119" s="120"/>
      <c r="S119" s="94"/>
      <c r="T119" s="91"/>
      <c r="U119" s="48"/>
      <c r="V119" s="824"/>
      <c r="W119" s="120"/>
      <c r="X119" s="94"/>
      <c r="Y119" s="91"/>
      <c r="Z119" s="46"/>
      <c r="AA119" s="824"/>
      <c r="AB119" s="120"/>
      <c r="AC119" s="94"/>
      <c r="AD119" s="91"/>
      <c r="AE119" s="49"/>
      <c r="AF119" s="806"/>
      <c r="AG119" s="28"/>
      <c r="AH119" s="29"/>
      <c r="AI119" s="30"/>
      <c r="AJ119" s="31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</row>
    <row r="120" spans="1:95" s="1" customFormat="1" ht="18" hidden="1" customHeight="1">
      <c r="A120" s="835"/>
      <c r="B120" s="806"/>
      <c r="C120" s="28"/>
      <c r="D120" s="29"/>
      <c r="E120" s="30"/>
      <c r="F120" s="31"/>
      <c r="G120" s="827"/>
      <c r="H120" s="120"/>
      <c r="I120" s="94"/>
      <c r="J120" s="91"/>
      <c r="K120" s="46"/>
      <c r="L120" s="824"/>
      <c r="M120" s="62"/>
      <c r="N120" s="94"/>
      <c r="O120" s="91"/>
      <c r="P120" s="48"/>
      <c r="Q120" s="824"/>
      <c r="R120" s="120"/>
      <c r="S120" s="94"/>
      <c r="T120" s="91"/>
      <c r="U120" s="48"/>
      <c r="V120" s="824"/>
      <c r="W120" s="120"/>
      <c r="X120" s="94"/>
      <c r="Y120" s="91"/>
      <c r="Z120" s="46"/>
      <c r="AA120" s="824"/>
      <c r="AB120" s="120"/>
      <c r="AC120" s="94"/>
      <c r="AD120" s="91"/>
      <c r="AE120" s="49"/>
      <c r="AF120" s="806"/>
      <c r="AG120" s="28"/>
      <c r="AH120" s="29"/>
      <c r="AI120" s="30"/>
      <c r="AJ120" s="31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</row>
    <row r="121" spans="1:95" s="1" customFormat="1" ht="18" hidden="1" customHeight="1">
      <c r="A121" s="835"/>
      <c r="B121" s="806"/>
      <c r="C121" s="28"/>
      <c r="D121" s="29"/>
      <c r="E121" s="30"/>
      <c r="F121" s="31"/>
      <c r="G121" s="827"/>
      <c r="H121" s="120"/>
      <c r="I121" s="94"/>
      <c r="J121" s="91"/>
      <c r="K121" s="46"/>
      <c r="L121" s="824"/>
      <c r="M121" s="62"/>
      <c r="N121" s="94"/>
      <c r="O121" s="91"/>
      <c r="P121" s="48"/>
      <c r="Q121" s="824"/>
      <c r="R121" s="120"/>
      <c r="S121" s="94"/>
      <c r="T121" s="91"/>
      <c r="U121" s="48"/>
      <c r="V121" s="824"/>
      <c r="W121" s="120"/>
      <c r="X121" s="94"/>
      <c r="Y121" s="91"/>
      <c r="Z121" s="46"/>
      <c r="AA121" s="824"/>
      <c r="AB121" s="120"/>
      <c r="AC121" s="94"/>
      <c r="AD121" s="91"/>
      <c r="AE121" s="49"/>
      <c r="AF121" s="806"/>
      <c r="AG121" s="28"/>
      <c r="AH121" s="29"/>
      <c r="AI121" s="30"/>
      <c r="AJ121" s="3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</row>
    <row r="122" spans="1:95" s="1" customFormat="1" ht="18" hidden="1" customHeight="1">
      <c r="A122" s="835"/>
      <c r="B122" s="806"/>
      <c r="C122" s="28"/>
      <c r="D122" s="29"/>
      <c r="E122" s="30"/>
      <c r="F122" s="31"/>
      <c r="G122" s="827"/>
      <c r="H122" s="120"/>
      <c r="I122" s="94"/>
      <c r="J122" s="91"/>
      <c r="K122" s="46"/>
      <c r="L122" s="824"/>
      <c r="M122" s="62"/>
      <c r="N122" s="94"/>
      <c r="O122" s="91"/>
      <c r="P122" s="48"/>
      <c r="Q122" s="824"/>
      <c r="R122" s="120"/>
      <c r="S122" s="94"/>
      <c r="T122" s="91"/>
      <c r="U122" s="48"/>
      <c r="V122" s="824"/>
      <c r="W122" s="120"/>
      <c r="X122" s="94"/>
      <c r="Y122" s="91"/>
      <c r="Z122" s="46"/>
      <c r="AA122" s="824"/>
      <c r="AB122" s="120"/>
      <c r="AC122" s="94"/>
      <c r="AD122" s="91"/>
      <c r="AE122" s="49"/>
      <c r="AF122" s="806"/>
      <c r="AG122" s="28"/>
      <c r="AH122" s="29"/>
      <c r="AI122" s="30"/>
      <c r="AJ122" s="31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</row>
    <row r="123" spans="1:95" s="1" customFormat="1" ht="18" hidden="1" customHeight="1">
      <c r="A123" s="836"/>
      <c r="B123" s="807"/>
      <c r="C123" s="34"/>
      <c r="D123" s="35"/>
      <c r="E123" s="36"/>
      <c r="F123" s="37"/>
      <c r="G123" s="828"/>
      <c r="H123" s="120"/>
      <c r="I123" s="94"/>
      <c r="J123" s="91"/>
      <c r="K123" s="50"/>
      <c r="L123" s="825"/>
      <c r="M123" s="62"/>
      <c r="N123" s="94"/>
      <c r="O123" s="91"/>
      <c r="P123" s="51"/>
      <c r="Q123" s="825"/>
      <c r="R123" s="120"/>
      <c r="S123" s="94"/>
      <c r="T123" s="91"/>
      <c r="U123" s="51"/>
      <c r="V123" s="825"/>
      <c r="W123" s="120"/>
      <c r="X123" s="94"/>
      <c r="Y123" s="91"/>
      <c r="Z123" s="50"/>
      <c r="AA123" s="825"/>
      <c r="AB123" s="120"/>
      <c r="AC123" s="94"/>
      <c r="AD123" s="91"/>
      <c r="AE123" s="52"/>
      <c r="AF123" s="807"/>
      <c r="AG123" s="34"/>
      <c r="AH123" s="35"/>
      <c r="AI123" s="36"/>
      <c r="AJ123" s="37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</row>
    <row r="124" spans="1:95" s="1" customFormat="1" ht="18" hidden="1" customHeight="1">
      <c r="A124" s="834" t="s">
        <v>57</v>
      </c>
      <c r="B124" s="805"/>
      <c r="C124" s="23"/>
      <c r="D124" s="24"/>
      <c r="E124" s="25"/>
      <c r="F124" s="26"/>
      <c r="G124" s="826"/>
      <c r="H124" s="120"/>
      <c r="I124" s="94"/>
      <c r="J124" s="91"/>
      <c r="K124" s="43"/>
      <c r="L124" s="823"/>
      <c r="M124" s="62"/>
      <c r="N124" s="94"/>
      <c r="O124" s="91"/>
      <c r="P124" s="44"/>
      <c r="Q124" s="823"/>
      <c r="R124" s="120"/>
      <c r="S124" s="94"/>
      <c r="T124" s="91"/>
      <c r="U124" s="44"/>
      <c r="V124" s="823"/>
      <c r="W124" s="120"/>
      <c r="X124" s="94"/>
      <c r="Y124" s="91"/>
      <c r="Z124" s="43"/>
      <c r="AA124" s="823"/>
      <c r="AB124" s="120"/>
      <c r="AC124" s="94"/>
      <c r="AD124" s="91"/>
      <c r="AE124" s="45"/>
      <c r="AF124" s="805"/>
      <c r="AG124" s="23"/>
      <c r="AH124" s="24"/>
      <c r="AI124" s="25"/>
      <c r="AJ124" s="26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</row>
    <row r="125" spans="1:95" s="1" customFormat="1" ht="18" hidden="1" customHeight="1">
      <c r="A125" s="835"/>
      <c r="B125" s="806"/>
      <c r="C125" s="28"/>
      <c r="D125" s="29"/>
      <c r="E125" s="30"/>
      <c r="F125" s="31"/>
      <c r="G125" s="827"/>
      <c r="H125" s="120"/>
      <c r="I125" s="94"/>
      <c r="J125" s="91"/>
      <c r="K125" s="46"/>
      <c r="L125" s="824"/>
      <c r="M125" s="62"/>
      <c r="N125" s="94"/>
      <c r="O125" s="91"/>
      <c r="P125" s="48"/>
      <c r="Q125" s="824"/>
      <c r="R125" s="120"/>
      <c r="S125" s="94"/>
      <c r="T125" s="91"/>
      <c r="U125" s="48"/>
      <c r="V125" s="824"/>
      <c r="W125" s="120"/>
      <c r="X125" s="94"/>
      <c r="Y125" s="91"/>
      <c r="Z125" s="46"/>
      <c r="AA125" s="824"/>
      <c r="AB125" s="120"/>
      <c r="AC125" s="94"/>
      <c r="AD125" s="91"/>
      <c r="AE125" s="49"/>
      <c r="AF125" s="806"/>
      <c r="AG125" s="28"/>
      <c r="AH125" s="29"/>
      <c r="AI125" s="30"/>
      <c r="AJ125" s="31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</row>
    <row r="126" spans="1:95" s="1" customFormat="1" ht="18" hidden="1" customHeight="1">
      <c r="A126" s="835"/>
      <c r="B126" s="806"/>
      <c r="C126" s="28"/>
      <c r="D126" s="29"/>
      <c r="E126" s="30"/>
      <c r="F126" s="31"/>
      <c r="G126" s="827"/>
      <c r="H126" s="120"/>
      <c r="I126" s="94"/>
      <c r="J126" s="91"/>
      <c r="K126" s="46"/>
      <c r="L126" s="824"/>
      <c r="M126" s="62"/>
      <c r="N126" s="94"/>
      <c r="O126" s="91"/>
      <c r="P126" s="48"/>
      <c r="Q126" s="824"/>
      <c r="R126" s="120"/>
      <c r="S126" s="94"/>
      <c r="T126" s="91"/>
      <c r="U126" s="48"/>
      <c r="V126" s="824"/>
      <c r="W126" s="120"/>
      <c r="X126" s="94"/>
      <c r="Y126" s="91"/>
      <c r="Z126" s="46"/>
      <c r="AA126" s="824"/>
      <c r="AB126" s="120"/>
      <c r="AC126" s="94"/>
      <c r="AD126" s="91"/>
      <c r="AE126" s="49"/>
      <c r="AF126" s="806"/>
      <c r="AG126" s="28"/>
      <c r="AH126" s="29"/>
      <c r="AI126" s="30"/>
      <c r="AJ126" s="31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</row>
    <row r="127" spans="1:95" s="1" customFormat="1" ht="18" hidden="1" customHeight="1">
      <c r="A127" s="835"/>
      <c r="B127" s="806"/>
      <c r="C127" s="28"/>
      <c r="D127" s="29"/>
      <c r="E127" s="30"/>
      <c r="F127" s="31"/>
      <c r="G127" s="827"/>
      <c r="H127" s="120"/>
      <c r="I127" s="94"/>
      <c r="J127" s="91"/>
      <c r="K127" s="46"/>
      <c r="L127" s="824"/>
      <c r="M127" s="62"/>
      <c r="N127" s="94"/>
      <c r="O127" s="91"/>
      <c r="P127" s="48"/>
      <c r="Q127" s="824"/>
      <c r="R127" s="120"/>
      <c r="S127" s="94"/>
      <c r="T127" s="91"/>
      <c r="U127" s="48"/>
      <c r="V127" s="824"/>
      <c r="W127" s="120"/>
      <c r="X127" s="94"/>
      <c r="Y127" s="91"/>
      <c r="Z127" s="46"/>
      <c r="AA127" s="824"/>
      <c r="AB127" s="120"/>
      <c r="AC127" s="94"/>
      <c r="AD127" s="91"/>
      <c r="AE127" s="49"/>
      <c r="AF127" s="806"/>
      <c r="AG127" s="28"/>
      <c r="AH127" s="29"/>
      <c r="AI127" s="30"/>
      <c r="AJ127" s="31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</row>
    <row r="128" spans="1:95" s="1" customFormat="1" ht="18" hidden="1" customHeight="1">
      <c r="A128" s="835"/>
      <c r="B128" s="806"/>
      <c r="C128" s="28"/>
      <c r="D128" s="29"/>
      <c r="E128" s="30"/>
      <c r="F128" s="31"/>
      <c r="G128" s="827"/>
      <c r="H128" s="120"/>
      <c r="I128" s="94"/>
      <c r="J128" s="91"/>
      <c r="K128" s="46"/>
      <c r="L128" s="824"/>
      <c r="M128" s="62"/>
      <c r="N128" s="94"/>
      <c r="O128" s="91"/>
      <c r="P128" s="48"/>
      <c r="Q128" s="824"/>
      <c r="R128" s="120"/>
      <c r="S128" s="94"/>
      <c r="T128" s="91"/>
      <c r="U128" s="48"/>
      <c r="V128" s="824"/>
      <c r="W128" s="120"/>
      <c r="X128" s="94"/>
      <c r="Y128" s="91"/>
      <c r="Z128" s="46"/>
      <c r="AA128" s="824"/>
      <c r="AB128" s="120"/>
      <c r="AC128" s="94"/>
      <c r="AD128" s="91"/>
      <c r="AE128" s="49"/>
      <c r="AF128" s="806"/>
      <c r="AG128" s="28"/>
      <c r="AH128" s="29"/>
      <c r="AI128" s="30"/>
      <c r="AJ128" s="31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</row>
    <row r="129" spans="1:95" s="1" customFormat="1" ht="18" hidden="1" customHeight="1">
      <c r="A129" s="835"/>
      <c r="B129" s="806"/>
      <c r="C129" s="28"/>
      <c r="D129" s="29"/>
      <c r="E129" s="30"/>
      <c r="F129" s="31"/>
      <c r="G129" s="827"/>
      <c r="H129" s="120"/>
      <c r="I129" s="94"/>
      <c r="J129" s="91"/>
      <c r="K129" s="46"/>
      <c r="L129" s="824"/>
      <c r="M129" s="62"/>
      <c r="N129" s="94"/>
      <c r="O129" s="91"/>
      <c r="P129" s="48"/>
      <c r="Q129" s="824"/>
      <c r="R129" s="120"/>
      <c r="S129" s="94"/>
      <c r="T129" s="91"/>
      <c r="U129" s="48"/>
      <c r="V129" s="824"/>
      <c r="W129" s="120"/>
      <c r="X129" s="94"/>
      <c r="Y129" s="91"/>
      <c r="Z129" s="46"/>
      <c r="AA129" s="824"/>
      <c r="AB129" s="120"/>
      <c r="AC129" s="94"/>
      <c r="AD129" s="91"/>
      <c r="AE129" s="49"/>
      <c r="AF129" s="806"/>
      <c r="AG129" s="28"/>
      <c r="AH129" s="29"/>
      <c r="AI129" s="30"/>
      <c r="AJ129" s="31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</row>
    <row r="130" spans="1:95" s="1" customFormat="1" ht="18" hidden="1" customHeight="1">
      <c r="A130" s="835"/>
      <c r="B130" s="806"/>
      <c r="C130" s="28"/>
      <c r="D130" s="29"/>
      <c r="E130" s="30"/>
      <c r="F130" s="31"/>
      <c r="G130" s="827"/>
      <c r="H130" s="120"/>
      <c r="I130" s="94"/>
      <c r="J130" s="91"/>
      <c r="K130" s="46"/>
      <c r="L130" s="824"/>
      <c r="M130" s="62"/>
      <c r="N130" s="94"/>
      <c r="O130" s="91"/>
      <c r="P130" s="48"/>
      <c r="Q130" s="824"/>
      <c r="R130" s="120"/>
      <c r="S130" s="94"/>
      <c r="T130" s="91"/>
      <c r="U130" s="48"/>
      <c r="V130" s="824"/>
      <c r="W130" s="120"/>
      <c r="X130" s="94"/>
      <c r="Y130" s="91"/>
      <c r="Z130" s="46"/>
      <c r="AA130" s="824"/>
      <c r="AB130" s="120"/>
      <c r="AC130" s="94"/>
      <c r="AD130" s="91"/>
      <c r="AE130" s="49"/>
      <c r="AF130" s="806"/>
      <c r="AG130" s="28"/>
      <c r="AH130" s="29"/>
      <c r="AI130" s="30"/>
      <c r="AJ130" s="31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</row>
    <row r="131" spans="1:95" s="1" customFormat="1" ht="18" hidden="1" customHeight="1">
      <c r="A131" s="835"/>
      <c r="B131" s="806"/>
      <c r="C131" s="28"/>
      <c r="D131" s="29"/>
      <c r="E131" s="30"/>
      <c r="F131" s="31"/>
      <c r="G131" s="827"/>
      <c r="H131" s="120"/>
      <c r="I131" s="94"/>
      <c r="J131" s="91"/>
      <c r="K131" s="46"/>
      <c r="L131" s="824"/>
      <c r="M131" s="62"/>
      <c r="N131" s="94"/>
      <c r="O131" s="91"/>
      <c r="P131" s="48"/>
      <c r="Q131" s="824"/>
      <c r="R131" s="120"/>
      <c r="S131" s="94"/>
      <c r="T131" s="91"/>
      <c r="U131" s="48"/>
      <c r="V131" s="824"/>
      <c r="W131" s="120"/>
      <c r="X131" s="94"/>
      <c r="Y131" s="91"/>
      <c r="Z131" s="46"/>
      <c r="AA131" s="824"/>
      <c r="AB131" s="120"/>
      <c r="AC131" s="94"/>
      <c r="AD131" s="91"/>
      <c r="AE131" s="49"/>
      <c r="AF131" s="806"/>
      <c r="AG131" s="28"/>
      <c r="AH131" s="29"/>
      <c r="AI131" s="30"/>
      <c r="AJ131" s="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</row>
    <row r="132" spans="1:95" s="1" customFormat="1" ht="18" hidden="1" customHeight="1">
      <c r="A132" s="835"/>
      <c r="B132" s="806"/>
      <c r="C132" s="28"/>
      <c r="D132" s="29"/>
      <c r="E132" s="30"/>
      <c r="F132" s="31"/>
      <c r="G132" s="827"/>
      <c r="H132" s="120"/>
      <c r="I132" s="94"/>
      <c r="J132" s="91"/>
      <c r="K132" s="46"/>
      <c r="L132" s="824"/>
      <c r="M132" s="62"/>
      <c r="N132" s="94"/>
      <c r="O132" s="91"/>
      <c r="P132" s="48"/>
      <c r="Q132" s="824"/>
      <c r="R132" s="120"/>
      <c r="S132" s="94"/>
      <c r="T132" s="91"/>
      <c r="U132" s="48"/>
      <c r="V132" s="824"/>
      <c r="W132" s="120"/>
      <c r="X132" s="94"/>
      <c r="Y132" s="91"/>
      <c r="Z132" s="46"/>
      <c r="AA132" s="824"/>
      <c r="AB132" s="120"/>
      <c r="AC132" s="94"/>
      <c r="AD132" s="91"/>
      <c r="AE132" s="49"/>
      <c r="AF132" s="806"/>
      <c r="AG132" s="28"/>
      <c r="AH132" s="29"/>
      <c r="AI132" s="30"/>
      <c r="AJ132" s="31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</row>
    <row r="133" spans="1:95" s="1" customFormat="1" ht="18" hidden="1" customHeight="1">
      <c r="A133" s="835"/>
      <c r="B133" s="806"/>
      <c r="C133" s="28"/>
      <c r="D133" s="29"/>
      <c r="E133" s="30"/>
      <c r="F133" s="31"/>
      <c r="G133" s="827"/>
      <c r="H133" s="120"/>
      <c r="I133" s="94"/>
      <c r="J133" s="91"/>
      <c r="K133" s="46"/>
      <c r="L133" s="824"/>
      <c r="M133" s="62"/>
      <c r="N133" s="94"/>
      <c r="O133" s="91"/>
      <c r="P133" s="48"/>
      <c r="Q133" s="824"/>
      <c r="R133" s="120"/>
      <c r="S133" s="94"/>
      <c r="T133" s="91"/>
      <c r="U133" s="48"/>
      <c r="V133" s="824"/>
      <c r="W133" s="120"/>
      <c r="X133" s="94"/>
      <c r="Y133" s="91"/>
      <c r="Z133" s="46"/>
      <c r="AA133" s="824"/>
      <c r="AB133" s="120"/>
      <c r="AC133" s="94"/>
      <c r="AD133" s="91"/>
      <c r="AE133" s="49"/>
      <c r="AF133" s="806"/>
      <c r="AG133" s="28"/>
      <c r="AH133" s="29"/>
      <c r="AI133" s="30"/>
      <c r="AJ133" s="31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</row>
    <row r="134" spans="1:95" s="1" customFormat="1" ht="18" hidden="1" customHeight="1">
      <c r="A134" s="835"/>
      <c r="B134" s="806"/>
      <c r="C134" s="28"/>
      <c r="D134" s="29"/>
      <c r="E134" s="30"/>
      <c r="F134" s="31"/>
      <c r="G134" s="827"/>
      <c r="H134" s="120"/>
      <c r="I134" s="94"/>
      <c r="J134" s="91"/>
      <c r="K134" s="46"/>
      <c r="L134" s="824"/>
      <c r="M134" s="62"/>
      <c r="N134" s="94"/>
      <c r="O134" s="91"/>
      <c r="P134" s="48"/>
      <c r="Q134" s="824"/>
      <c r="R134" s="120"/>
      <c r="S134" s="94"/>
      <c r="T134" s="91"/>
      <c r="U134" s="48"/>
      <c r="V134" s="824"/>
      <c r="W134" s="120"/>
      <c r="X134" s="94"/>
      <c r="Y134" s="91"/>
      <c r="Z134" s="46"/>
      <c r="AA134" s="824"/>
      <c r="AB134" s="120"/>
      <c r="AC134" s="94"/>
      <c r="AD134" s="91"/>
      <c r="AE134" s="49"/>
      <c r="AF134" s="806"/>
      <c r="AG134" s="28"/>
      <c r="AH134" s="29"/>
      <c r="AI134" s="30"/>
      <c r="AJ134" s="31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</row>
    <row r="135" spans="1:95" s="1" customFormat="1" ht="18" hidden="1" customHeight="1">
      <c r="A135" s="835"/>
      <c r="B135" s="806"/>
      <c r="C135" s="28"/>
      <c r="D135" s="29"/>
      <c r="E135" s="30"/>
      <c r="F135" s="31"/>
      <c r="G135" s="827"/>
      <c r="H135" s="120"/>
      <c r="I135" s="94"/>
      <c r="J135" s="91"/>
      <c r="K135" s="46"/>
      <c r="L135" s="824"/>
      <c r="M135" s="62"/>
      <c r="N135" s="94"/>
      <c r="O135" s="91"/>
      <c r="P135" s="48"/>
      <c r="Q135" s="824"/>
      <c r="R135" s="120"/>
      <c r="S135" s="94"/>
      <c r="T135" s="91"/>
      <c r="U135" s="48"/>
      <c r="V135" s="824"/>
      <c r="W135" s="120"/>
      <c r="X135" s="94"/>
      <c r="Y135" s="91"/>
      <c r="Z135" s="46"/>
      <c r="AA135" s="824"/>
      <c r="AB135" s="120"/>
      <c r="AC135" s="94"/>
      <c r="AD135" s="91"/>
      <c r="AE135" s="49"/>
      <c r="AF135" s="806"/>
      <c r="AG135" s="28"/>
      <c r="AH135" s="29"/>
      <c r="AI135" s="30"/>
      <c r="AJ135" s="31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</row>
    <row r="136" spans="1:95" s="1" customFormat="1" ht="18" hidden="1" customHeight="1">
      <c r="A136" s="835"/>
      <c r="B136" s="806"/>
      <c r="C136" s="28"/>
      <c r="D136" s="29"/>
      <c r="E136" s="30"/>
      <c r="F136" s="31"/>
      <c r="G136" s="827"/>
      <c r="H136" s="120"/>
      <c r="I136" s="94"/>
      <c r="J136" s="91"/>
      <c r="K136" s="46"/>
      <c r="L136" s="824"/>
      <c r="M136" s="62"/>
      <c r="N136" s="94"/>
      <c r="O136" s="91"/>
      <c r="P136" s="48"/>
      <c r="Q136" s="824"/>
      <c r="R136" s="120"/>
      <c r="S136" s="94"/>
      <c r="T136" s="91"/>
      <c r="U136" s="48"/>
      <c r="V136" s="824"/>
      <c r="W136" s="120"/>
      <c r="X136" s="94"/>
      <c r="Y136" s="91"/>
      <c r="Z136" s="46"/>
      <c r="AA136" s="824"/>
      <c r="AB136" s="120"/>
      <c r="AC136" s="94"/>
      <c r="AD136" s="91"/>
      <c r="AE136" s="49"/>
      <c r="AF136" s="806"/>
      <c r="AG136" s="28"/>
      <c r="AH136" s="29"/>
      <c r="AI136" s="30"/>
      <c r="AJ136" s="31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</row>
    <row r="137" spans="1:95" s="1" customFormat="1" ht="18" hidden="1" customHeight="1">
      <c r="A137" s="835"/>
      <c r="B137" s="806"/>
      <c r="C137" s="28"/>
      <c r="D137" s="29"/>
      <c r="E137" s="30"/>
      <c r="F137" s="31"/>
      <c r="G137" s="827"/>
      <c r="H137" s="120"/>
      <c r="I137" s="94"/>
      <c r="J137" s="91"/>
      <c r="K137" s="46"/>
      <c r="L137" s="824"/>
      <c r="M137" s="62"/>
      <c r="N137" s="94"/>
      <c r="O137" s="91"/>
      <c r="P137" s="48"/>
      <c r="Q137" s="824"/>
      <c r="R137" s="120"/>
      <c r="S137" s="94"/>
      <c r="T137" s="91"/>
      <c r="U137" s="48"/>
      <c r="V137" s="824"/>
      <c r="W137" s="120"/>
      <c r="X137" s="94"/>
      <c r="Y137" s="91"/>
      <c r="Z137" s="46"/>
      <c r="AA137" s="824"/>
      <c r="AB137" s="120"/>
      <c r="AC137" s="94"/>
      <c r="AD137" s="91"/>
      <c r="AE137" s="49"/>
      <c r="AF137" s="806"/>
      <c r="AG137" s="28"/>
      <c r="AH137" s="29"/>
      <c r="AI137" s="30"/>
      <c r="AJ137" s="31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</row>
    <row r="138" spans="1:95" s="1" customFormat="1" ht="18" hidden="1" customHeight="1">
      <c r="A138" s="836"/>
      <c r="B138" s="807"/>
      <c r="C138" s="34"/>
      <c r="D138" s="35"/>
      <c r="E138" s="36"/>
      <c r="F138" s="37"/>
      <c r="G138" s="828"/>
      <c r="H138" s="120"/>
      <c r="I138" s="94"/>
      <c r="J138" s="91"/>
      <c r="K138" s="50"/>
      <c r="L138" s="825"/>
      <c r="M138" s="62"/>
      <c r="N138" s="94"/>
      <c r="O138" s="91"/>
      <c r="P138" s="51"/>
      <c r="Q138" s="825"/>
      <c r="R138" s="120"/>
      <c r="S138" s="94"/>
      <c r="T138" s="91"/>
      <c r="U138" s="51"/>
      <c r="V138" s="825"/>
      <c r="W138" s="120"/>
      <c r="X138" s="94"/>
      <c r="Y138" s="91"/>
      <c r="Z138" s="50"/>
      <c r="AA138" s="825"/>
      <c r="AB138" s="120"/>
      <c r="AC138" s="94"/>
      <c r="AD138" s="91"/>
      <c r="AE138" s="52"/>
      <c r="AF138" s="807"/>
      <c r="AG138" s="34"/>
      <c r="AH138" s="35"/>
      <c r="AI138" s="36"/>
      <c r="AJ138" s="37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</row>
    <row r="139" spans="1:95" s="1" customFormat="1" ht="18" hidden="1" customHeight="1">
      <c r="A139" s="834" t="s">
        <v>58</v>
      </c>
      <c r="B139" s="805"/>
      <c r="C139" s="23"/>
      <c r="D139" s="24"/>
      <c r="E139" s="25"/>
      <c r="F139" s="26"/>
      <c r="G139" s="826"/>
      <c r="H139" s="120"/>
      <c r="I139" s="94"/>
      <c r="J139" s="91"/>
      <c r="K139" s="43"/>
      <c r="L139" s="823"/>
      <c r="M139" s="62"/>
      <c r="N139" s="94"/>
      <c r="O139" s="91"/>
      <c r="P139" s="44"/>
      <c r="Q139" s="823"/>
      <c r="R139" s="120"/>
      <c r="S139" s="94"/>
      <c r="T139" s="91"/>
      <c r="U139" s="44"/>
      <c r="V139" s="823"/>
      <c r="W139" s="120"/>
      <c r="X139" s="94"/>
      <c r="Y139" s="91"/>
      <c r="Z139" s="43"/>
      <c r="AA139" s="823"/>
      <c r="AB139" s="120"/>
      <c r="AC139" s="94"/>
      <c r="AD139" s="91"/>
      <c r="AE139" s="45"/>
      <c r="AF139" s="805"/>
      <c r="AG139" s="23"/>
      <c r="AH139" s="24"/>
      <c r="AI139" s="25"/>
      <c r="AJ139" s="26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</row>
    <row r="140" spans="1:95" s="1" customFormat="1" ht="18" hidden="1" customHeight="1">
      <c r="A140" s="835"/>
      <c r="B140" s="806"/>
      <c r="C140" s="28"/>
      <c r="D140" s="29"/>
      <c r="E140" s="30"/>
      <c r="F140" s="31"/>
      <c r="G140" s="827"/>
      <c r="H140" s="120"/>
      <c r="I140" s="94"/>
      <c r="J140" s="91"/>
      <c r="K140" s="46"/>
      <c r="L140" s="824"/>
      <c r="M140" s="62"/>
      <c r="N140" s="94"/>
      <c r="O140" s="91"/>
      <c r="P140" s="48"/>
      <c r="Q140" s="824"/>
      <c r="R140" s="120"/>
      <c r="S140" s="94"/>
      <c r="T140" s="91"/>
      <c r="U140" s="48"/>
      <c r="V140" s="824"/>
      <c r="W140" s="120"/>
      <c r="X140" s="94"/>
      <c r="Y140" s="91"/>
      <c r="Z140" s="46"/>
      <c r="AA140" s="824"/>
      <c r="AB140" s="120"/>
      <c r="AC140" s="94"/>
      <c r="AD140" s="91"/>
      <c r="AE140" s="49"/>
      <c r="AF140" s="806"/>
      <c r="AG140" s="28"/>
      <c r="AH140" s="29"/>
      <c r="AI140" s="30"/>
      <c r="AJ140" s="31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</row>
    <row r="141" spans="1:95" s="1" customFormat="1" ht="18" hidden="1" customHeight="1">
      <c r="A141" s="835"/>
      <c r="B141" s="806"/>
      <c r="C141" s="28"/>
      <c r="D141" s="29"/>
      <c r="E141" s="30"/>
      <c r="F141" s="31"/>
      <c r="G141" s="827"/>
      <c r="H141" s="120"/>
      <c r="I141" s="94"/>
      <c r="J141" s="91"/>
      <c r="K141" s="46"/>
      <c r="L141" s="824"/>
      <c r="M141" s="62"/>
      <c r="N141" s="94"/>
      <c r="O141" s="91"/>
      <c r="P141" s="48"/>
      <c r="Q141" s="824"/>
      <c r="R141" s="120"/>
      <c r="S141" s="94"/>
      <c r="T141" s="91"/>
      <c r="U141" s="48"/>
      <c r="V141" s="824"/>
      <c r="W141" s="120"/>
      <c r="X141" s="94"/>
      <c r="Y141" s="91"/>
      <c r="Z141" s="46"/>
      <c r="AA141" s="824"/>
      <c r="AB141" s="120"/>
      <c r="AC141" s="94"/>
      <c r="AD141" s="91"/>
      <c r="AE141" s="49"/>
      <c r="AF141" s="806"/>
      <c r="AG141" s="28"/>
      <c r="AH141" s="29"/>
      <c r="AI141" s="30"/>
      <c r="AJ141" s="3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</row>
    <row r="142" spans="1:95" s="1" customFormat="1" ht="18" hidden="1" customHeight="1">
      <c r="A142" s="835"/>
      <c r="B142" s="806"/>
      <c r="C142" s="28"/>
      <c r="D142" s="29"/>
      <c r="E142" s="30"/>
      <c r="F142" s="31"/>
      <c r="G142" s="827"/>
      <c r="H142" s="120"/>
      <c r="I142" s="94"/>
      <c r="J142" s="91"/>
      <c r="K142" s="46"/>
      <c r="L142" s="824"/>
      <c r="M142" s="62"/>
      <c r="N142" s="94"/>
      <c r="O142" s="91"/>
      <c r="P142" s="48"/>
      <c r="Q142" s="824"/>
      <c r="R142" s="120"/>
      <c r="S142" s="94"/>
      <c r="T142" s="91"/>
      <c r="U142" s="48"/>
      <c r="V142" s="824"/>
      <c r="W142" s="120"/>
      <c r="X142" s="94"/>
      <c r="Y142" s="91"/>
      <c r="Z142" s="46"/>
      <c r="AA142" s="824"/>
      <c r="AB142" s="120"/>
      <c r="AC142" s="94"/>
      <c r="AD142" s="91"/>
      <c r="AE142" s="49"/>
      <c r="AF142" s="806"/>
      <c r="AG142" s="28"/>
      <c r="AH142" s="29"/>
      <c r="AI142" s="30"/>
      <c r="AJ142" s="31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</row>
    <row r="143" spans="1:95" s="1" customFormat="1" ht="18" hidden="1" customHeight="1">
      <c r="A143" s="835"/>
      <c r="B143" s="806"/>
      <c r="C143" s="28"/>
      <c r="D143" s="29"/>
      <c r="E143" s="30"/>
      <c r="F143" s="31"/>
      <c r="G143" s="827"/>
      <c r="H143" s="120"/>
      <c r="I143" s="94"/>
      <c r="J143" s="91"/>
      <c r="K143" s="46"/>
      <c r="L143" s="824"/>
      <c r="M143" s="62"/>
      <c r="N143" s="94"/>
      <c r="O143" s="91"/>
      <c r="P143" s="48"/>
      <c r="Q143" s="824"/>
      <c r="R143" s="120"/>
      <c r="S143" s="94"/>
      <c r="T143" s="91"/>
      <c r="U143" s="48"/>
      <c r="V143" s="824"/>
      <c r="W143" s="120"/>
      <c r="X143" s="94"/>
      <c r="Y143" s="91"/>
      <c r="Z143" s="46"/>
      <c r="AA143" s="824"/>
      <c r="AB143" s="120"/>
      <c r="AC143" s="94"/>
      <c r="AD143" s="91"/>
      <c r="AE143" s="49"/>
      <c r="AF143" s="806"/>
      <c r="AG143" s="28"/>
      <c r="AH143" s="29"/>
      <c r="AI143" s="30"/>
      <c r="AJ143" s="31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</row>
    <row r="144" spans="1:95" s="1" customFormat="1" ht="18" hidden="1" customHeight="1">
      <c r="A144" s="835"/>
      <c r="B144" s="806"/>
      <c r="C144" s="28"/>
      <c r="D144" s="29"/>
      <c r="E144" s="30"/>
      <c r="F144" s="31"/>
      <c r="G144" s="827"/>
      <c r="H144" s="120"/>
      <c r="I144" s="94"/>
      <c r="J144" s="91"/>
      <c r="K144" s="46"/>
      <c r="L144" s="824"/>
      <c r="M144" s="62"/>
      <c r="N144" s="94"/>
      <c r="O144" s="91"/>
      <c r="P144" s="48"/>
      <c r="Q144" s="824"/>
      <c r="R144" s="120"/>
      <c r="S144" s="94"/>
      <c r="T144" s="91"/>
      <c r="U144" s="48"/>
      <c r="V144" s="824"/>
      <c r="W144" s="120"/>
      <c r="X144" s="94"/>
      <c r="Y144" s="91"/>
      <c r="Z144" s="46"/>
      <c r="AA144" s="824"/>
      <c r="AB144" s="120"/>
      <c r="AC144" s="94"/>
      <c r="AD144" s="91"/>
      <c r="AE144" s="49"/>
      <c r="AF144" s="806"/>
      <c r="AG144" s="28"/>
      <c r="AH144" s="29"/>
      <c r="AI144" s="30"/>
      <c r="AJ144" s="31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</row>
    <row r="145" spans="1:95" s="1" customFormat="1" ht="18" hidden="1" customHeight="1">
      <c r="A145" s="835"/>
      <c r="B145" s="806"/>
      <c r="C145" s="28"/>
      <c r="D145" s="29"/>
      <c r="E145" s="30"/>
      <c r="F145" s="31"/>
      <c r="G145" s="827"/>
      <c r="H145" s="120"/>
      <c r="I145" s="94"/>
      <c r="J145" s="91"/>
      <c r="K145" s="46"/>
      <c r="L145" s="824"/>
      <c r="M145" s="62"/>
      <c r="N145" s="94"/>
      <c r="O145" s="91"/>
      <c r="P145" s="48"/>
      <c r="Q145" s="824"/>
      <c r="R145" s="120"/>
      <c r="S145" s="94"/>
      <c r="T145" s="91"/>
      <c r="U145" s="48"/>
      <c r="V145" s="824"/>
      <c r="W145" s="120"/>
      <c r="X145" s="94"/>
      <c r="Y145" s="91"/>
      <c r="Z145" s="46"/>
      <c r="AA145" s="824"/>
      <c r="AB145" s="120"/>
      <c r="AC145" s="94"/>
      <c r="AD145" s="91"/>
      <c r="AE145" s="49"/>
      <c r="AF145" s="806"/>
      <c r="AG145" s="28"/>
      <c r="AH145" s="29"/>
      <c r="AI145" s="30"/>
      <c r="AJ145" s="31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</row>
    <row r="146" spans="1:95" s="1" customFormat="1" ht="18" hidden="1" customHeight="1">
      <c r="A146" s="835"/>
      <c r="B146" s="806"/>
      <c r="C146" s="28"/>
      <c r="D146" s="29"/>
      <c r="E146" s="30"/>
      <c r="F146" s="31"/>
      <c r="G146" s="827"/>
      <c r="H146" s="120"/>
      <c r="I146" s="94"/>
      <c r="J146" s="91"/>
      <c r="K146" s="46"/>
      <c r="L146" s="824"/>
      <c r="M146" s="62"/>
      <c r="N146" s="94"/>
      <c r="O146" s="91"/>
      <c r="P146" s="48"/>
      <c r="Q146" s="824"/>
      <c r="R146" s="120"/>
      <c r="S146" s="94"/>
      <c r="T146" s="91"/>
      <c r="U146" s="48"/>
      <c r="V146" s="824"/>
      <c r="W146" s="120"/>
      <c r="X146" s="94"/>
      <c r="Y146" s="91"/>
      <c r="Z146" s="46"/>
      <c r="AA146" s="824"/>
      <c r="AB146" s="120"/>
      <c r="AC146" s="94"/>
      <c r="AD146" s="91"/>
      <c r="AE146" s="49"/>
      <c r="AF146" s="806"/>
      <c r="AG146" s="28"/>
      <c r="AH146" s="29"/>
      <c r="AI146" s="30"/>
      <c r="AJ146" s="31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</row>
    <row r="147" spans="1:95" s="1" customFormat="1" ht="18" hidden="1" customHeight="1">
      <c r="A147" s="835"/>
      <c r="B147" s="806"/>
      <c r="C147" s="28"/>
      <c r="D147" s="29"/>
      <c r="E147" s="30"/>
      <c r="F147" s="31"/>
      <c r="G147" s="827"/>
      <c r="H147" s="120"/>
      <c r="I147" s="94"/>
      <c r="J147" s="91"/>
      <c r="K147" s="46"/>
      <c r="L147" s="824"/>
      <c r="M147" s="62"/>
      <c r="N147" s="94"/>
      <c r="O147" s="91"/>
      <c r="P147" s="48"/>
      <c r="Q147" s="824"/>
      <c r="R147" s="120"/>
      <c r="S147" s="94"/>
      <c r="T147" s="91"/>
      <c r="U147" s="48"/>
      <c r="V147" s="824"/>
      <c r="W147" s="120"/>
      <c r="X147" s="94"/>
      <c r="Y147" s="91"/>
      <c r="Z147" s="46"/>
      <c r="AA147" s="824"/>
      <c r="AB147" s="120"/>
      <c r="AC147" s="94"/>
      <c r="AD147" s="91"/>
      <c r="AE147" s="49"/>
      <c r="AF147" s="806"/>
      <c r="AG147" s="28"/>
      <c r="AH147" s="29"/>
      <c r="AI147" s="30"/>
      <c r="AJ147" s="31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</row>
    <row r="148" spans="1:95" s="1" customFormat="1" ht="18" hidden="1" customHeight="1">
      <c r="A148" s="835"/>
      <c r="B148" s="806"/>
      <c r="C148" s="28"/>
      <c r="D148" s="29"/>
      <c r="E148" s="30"/>
      <c r="F148" s="31"/>
      <c r="G148" s="827"/>
      <c r="H148" s="120"/>
      <c r="I148" s="94"/>
      <c r="J148" s="91"/>
      <c r="K148" s="46"/>
      <c r="L148" s="824"/>
      <c r="M148" s="62"/>
      <c r="N148" s="94"/>
      <c r="O148" s="91"/>
      <c r="P148" s="48"/>
      <c r="Q148" s="824"/>
      <c r="R148" s="120"/>
      <c r="S148" s="94"/>
      <c r="T148" s="91"/>
      <c r="U148" s="48"/>
      <c r="V148" s="824"/>
      <c r="W148" s="120"/>
      <c r="X148" s="94"/>
      <c r="Y148" s="91"/>
      <c r="Z148" s="46"/>
      <c r="AA148" s="824"/>
      <c r="AB148" s="120"/>
      <c r="AC148" s="94"/>
      <c r="AD148" s="91"/>
      <c r="AE148" s="49"/>
      <c r="AF148" s="806"/>
      <c r="AG148" s="28"/>
      <c r="AH148" s="29"/>
      <c r="AI148" s="30"/>
      <c r="AJ148" s="31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</row>
    <row r="149" spans="1:95" s="1" customFormat="1" ht="18" hidden="1" customHeight="1">
      <c r="A149" s="835"/>
      <c r="B149" s="806"/>
      <c r="C149" s="28"/>
      <c r="D149" s="29"/>
      <c r="E149" s="30"/>
      <c r="F149" s="31"/>
      <c r="G149" s="827"/>
      <c r="H149" s="120"/>
      <c r="I149" s="94"/>
      <c r="J149" s="91"/>
      <c r="K149" s="46"/>
      <c r="L149" s="824"/>
      <c r="M149" s="62"/>
      <c r="N149" s="94"/>
      <c r="O149" s="91"/>
      <c r="P149" s="48"/>
      <c r="Q149" s="824"/>
      <c r="R149" s="120"/>
      <c r="S149" s="94"/>
      <c r="T149" s="91"/>
      <c r="U149" s="48"/>
      <c r="V149" s="824"/>
      <c r="W149" s="120"/>
      <c r="X149" s="94"/>
      <c r="Y149" s="91"/>
      <c r="Z149" s="46"/>
      <c r="AA149" s="824"/>
      <c r="AB149" s="120"/>
      <c r="AC149" s="94"/>
      <c r="AD149" s="91"/>
      <c r="AE149" s="49"/>
      <c r="AF149" s="806"/>
      <c r="AG149" s="28"/>
      <c r="AH149" s="29"/>
      <c r="AI149" s="30"/>
      <c r="AJ149" s="31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</row>
    <row r="150" spans="1:95" s="1" customFormat="1" ht="18" hidden="1" customHeight="1">
      <c r="A150" s="835"/>
      <c r="B150" s="806"/>
      <c r="C150" s="28"/>
      <c r="D150" s="29"/>
      <c r="E150" s="30"/>
      <c r="F150" s="31"/>
      <c r="G150" s="827"/>
      <c r="H150" s="120"/>
      <c r="I150" s="94"/>
      <c r="J150" s="91"/>
      <c r="K150" s="46"/>
      <c r="L150" s="824"/>
      <c r="M150" s="62"/>
      <c r="N150" s="94"/>
      <c r="O150" s="91"/>
      <c r="P150" s="48"/>
      <c r="Q150" s="824"/>
      <c r="R150" s="120"/>
      <c r="S150" s="94"/>
      <c r="T150" s="91"/>
      <c r="U150" s="48"/>
      <c r="V150" s="824"/>
      <c r="W150" s="120"/>
      <c r="X150" s="94"/>
      <c r="Y150" s="91"/>
      <c r="Z150" s="46"/>
      <c r="AA150" s="824"/>
      <c r="AB150" s="120"/>
      <c r="AC150" s="94"/>
      <c r="AD150" s="91"/>
      <c r="AE150" s="49"/>
      <c r="AF150" s="806"/>
      <c r="AG150" s="28"/>
      <c r="AH150" s="29"/>
      <c r="AI150" s="30"/>
      <c r="AJ150" s="31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</row>
    <row r="151" spans="1:95" s="1" customFormat="1" ht="18" hidden="1" customHeight="1">
      <c r="A151" s="835"/>
      <c r="B151" s="806"/>
      <c r="C151" s="28"/>
      <c r="D151" s="29"/>
      <c r="E151" s="30"/>
      <c r="F151" s="31"/>
      <c r="G151" s="827"/>
      <c r="H151" s="120"/>
      <c r="I151" s="94"/>
      <c r="J151" s="91"/>
      <c r="K151" s="46"/>
      <c r="L151" s="824"/>
      <c r="M151" s="62"/>
      <c r="N151" s="94"/>
      <c r="O151" s="91"/>
      <c r="P151" s="48"/>
      <c r="Q151" s="824"/>
      <c r="R151" s="120"/>
      <c r="S151" s="94"/>
      <c r="T151" s="91"/>
      <c r="U151" s="48"/>
      <c r="V151" s="824"/>
      <c r="W151" s="120"/>
      <c r="X151" s="94"/>
      <c r="Y151" s="91"/>
      <c r="Z151" s="46"/>
      <c r="AA151" s="824"/>
      <c r="AB151" s="120"/>
      <c r="AC151" s="94"/>
      <c r="AD151" s="91"/>
      <c r="AE151" s="49"/>
      <c r="AF151" s="806"/>
      <c r="AG151" s="28"/>
      <c r="AH151" s="29"/>
      <c r="AI151" s="30"/>
      <c r="AJ151" s="3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</row>
    <row r="152" spans="1:95" s="1" customFormat="1" ht="18" hidden="1" customHeight="1">
      <c r="A152" s="835"/>
      <c r="B152" s="806"/>
      <c r="C152" s="28"/>
      <c r="D152" s="29"/>
      <c r="E152" s="30"/>
      <c r="F152" s="31"/>
      <c r="G152" s="827"/>
      <c r="H152" s="120"/>
      <c r="I152" s="94"/>
      <c r="J152" s="91"/>
      <c r="K152" s="46"/>
      <c r="L152" s="824"/>
      <c r="M152" s="62"/>
      <c r="N152" s="94"/>
      <c r="O152" s="91"/>
      <c r="P152" s="48"/>
      <c r="Q152" s="824"/>
      <c r="R152" s="120"/>
      <c r="S152" s="94"/>
      <c r="T152" s="91"/>
      <c r="U152" s="48"/>
      <c r="V152" s="824"/>
      <c r="W152" s="120"/>
      <c r="X152" s="94"/>
      <c r="Y152" s="91"/>
      <c r="Z152" s="46"/>
      <c r="AA152" s="824"/>
      <c r="AB152" s="120"/>
      <c r="AC152" s="94"/>
      <c r="AD152" s="91"/>
      <c r="AE152" s="49"/>
      <c r="AF152" s="806"/>
      <c r="AG152" s="28"/>
      <c r="AH152" s="29"/>
      <c r="AI152" s="30"/>
      <c r="AJ152" s="31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</row>
    <row r="153" spans="1:95" s="1" customFormat="1" ht="18" hidden="1" customHeight="1">
      <c r="A153" s="836"/>
      <c r="B153" s="807"/>
      <c r="C153" s="34"/>
      <c r="D153" s="35"/>
      <c r="E153" s="36"/>
      <c r="F153" s="37"/>
      <c r="G153" s="828"/>
      <c r="H153" s="120"/>
      <c r="I153" s="94"/>
      <c r="J153" s="91"/>
      <c r="K153" s="50"/>
      <c r="L153" s="825"/>
      <c r="M153" s="62"/>
      <c r="N153" s="94"/>
      <c r="O153" s="91"/>
      <c r="P153" s="51"/>
      <c r="Q153" s="825"/>
      <c r="R153" s="120"/>
      <c r="S153" s="94"/>
      <c r="T153" s="91"/>
      <c r="U153" s="51"/>
      <c r="V153" s="825"/>
      <c r="W153" s="120"/>
      <c r="X153" s="94"/>
      <c r="Y153" s="91"/>
      <c r="Z153" s="50"/>
      <c r="AA153" s="825"/>
      <c r="AB153" s="120"/>
      <c r="AC153" s="94"/>
      <c r="AD153" s="91"/>
      <c r="AE153" s="52"/>
      <c r="AF153" s="807"/>
      <c r="AG153" s="34"/>
      <c r="AH153" s="35"/>
      <c r="AI153" s="36"/>
      <c r="AJ153" s="37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</row>
    <row r="154" spans="1:95" s="1" customFormat="1" ht="18" hidden="1" customHeight="1">
      <c r="A154" s="834" t="s">
        <v>59</v>
      </c>
      <c r="B154" s="805"/>
      <c r="C154" s="23"/>
      <c r="D154" s="24"/>
      <c r="E154" s="25"/>
      <c r="F154" s="26"/>
      <c r="G154" s="826"/>
      <c r="H154" s="120"/>
      <c r="I154" s="94"/>
      <c r="J154" s="91"/>
      <c r="K154" s="43"/>
      <c r="L154" s="823"/>
      <c r="M154" s="62"/>
      <c r="N154" s="94"/>
      <c r="O154" s="91"/>
      <c r="P154" s="44"/>
      <c r="Q154" s="823"/>
      <c r="R154" s="120"/>
      <c r="S154" s="94"/>
      <c r="T154" s="91"/>
      <c r="U154" s="44"/>
      <c r="V154" s="823"/>
      <c r="W154" s="120"/>
      <c r="X154" s="94"/>
      <c r="Y154" s="91"/>
      <c r="Z154" s="43"/>
      <c r="AA154" s="823"/>
      <c r="AB154" s="120"/>
      <c r="AC154" s="94"/>
      <c r="AD154" s="91"/>
      <c r="AE154" s="45"/>
      <c r="AF154" s="805"/>
      <c r="AG154" s="23"/>
      <c r="AH154" s="24"/>
      <c r="AI154" s="25"/>
      <c r="AJ154" s="26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</row>
    <row r="155" spans="1:95" s="1" customFormat="1" ht="18" hidden="1" customHeight="1">
      <c r="A155" s="835"/>
      <c r="B155" s="806"/>
      <c r="C155" s="28"/>
      <c r="D155" s="29"/>
      <c r="E155" s="30"/>
      <c r="F155" s="31"/>
      <c r="G155" s="827"/>
      <c r="H155" s="120"/>
      <c r="I155" s="94"/>
      <c r="J155" s="91"/>
      <c r="K155" s="46"/>
      <c r="L155" s="824"/>
      <c r="M155" s="62"/>
      <c r="N155" s="94"/>
      <c r="O155" s="91"/>
      <c r="P155" s="48"/>
      <c r="Q155" s="824"/>
      <c r="R155" s="120"/>
      <c r="S155" s="94"/>
      <c r="T155" s="91"/>
      <c r="U155" s="48"/>
      <c r="V155" s="824"/>
      <c r="W155" s="120"/>
      <c r="X155" s="94"/>
      <c r="Y155" s="91"/>
      <c r="Z155" s="46"/>
      <c r="AA155" s="824"/>
      <c r="AB155" s="120"/>
      <c r="AC155" s="94"/>
      <c r="AD155" s="91"/>
      <c r="AE155" s="49"/>
      <c r="AF155" s="806"/>
      <c r="AG155" s="28"/>
      <c r="AH155" s="29"/>
      <c r="AI155" s="30"/>
      <c r="AJ155" s="31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</row>
    <row r="156" spans="1:95" s="1" customFormat="1" ht="18" hidden="1" customHeight="1">
      <c r="A156" s="835"/>
      <c r="B156" s="806"/>
      <c r="C156" s="28"/>
      <c r="D156" s="29"/>
      <c r="E156" s="30"/>
      <c r="F156" s="31"/>
      <c r="G156" s="827"/>
      <c r="H156" s="120"/>
      <c r="I156" s="94"/>
      <c r="J156" s="91"/>
      <c r="K156" s="46"/>
      <c r="L156" s="824"/>
      <c r="M156" s="62"/>
      <c r="N156" s="94"/>
      <c r="O156" s="91"/>
      <c r="P156" s="48"/>
      <c r="Q156" s="824"/>
      <c r="R156" s="120"/>
      <c r="S156" s="94"/>
      <c r="T156" s="91"/>
      <c r="U156" s="48"/>
      <c r="V156" s="824"/>
      <c r="W156" s="120"/>
      <c r="X156" s="94"/>
      <c r="Y156" s="91"/>
      <c r="Z156" s="46"/>
      <c r="AA156" s="824"/>
      <c r="AB156" s="120"/>
      <c r="AC156" s="94"/>
      <c r="AD156" s="91"/>
      <c r="AE156" s="49"/>
      <c r="AF156" s="806"/>
      <c r="AG156" s="28"/>
      <c r="AH156" s="29"/>
      <c r="AI156" s="30"/>
      <c r="AJ156" s="31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</row>
    <row r="157" spans="1:95" s="1" customFormat="1" ht="18" hidden="1" customHeight="1">
      <c r="A157" s="835"/>
      <c r="B157" s="806"/>
      <c r="C157" s="28"/>
      <c r="D157" s="29"/>
      <c r="E157" s="30"/>
      <c r="F157" s="31"/>
      <c r="G157" s="827"/>
      <c r="H157" s="120"/>
      <c r="I157" s="94"/>
      <c r="J157" s="91"/>
      <c r="K157" s="46"/>
      <c r="L157" s="824"/>
      <c r="M157" s="62"/>
      <c r="N157" s="94"/>
      <c r="O157" s="91"/>
      <c r="P157" s="48"/>
      <c r="Q157" s="824"/>
      <c r="R157" s="120"/>
      <c r="S157" s="94"/>
      <c r="T157" s="91"/>
      <c r="U157" s="48"/>
      <c r="V157" s="824"/>
      <c r="W157" s="120"/>
      <c r="X157" s="94"/>
      <c r="Y157" s="91"/>
      <c r="Z157" s="46"/>
      <c r="AA157" s="824"/>
      <c r="AB157" s="120"/>
      <c r="AC157" s="94"/>
      <c r="AD157" s="91"/>
      <c r="AE157" s="49"/>
      <c r="AF157" s="806"/>
      <c r="AG157" s="28"/>
      <c r="AH157" s="29"/>
      <c r="AI157" s="30"/>
      <c r="AJ157" s="31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</row>
    <row r="158" spans="1:95" s="1" customFormat="1" ht="18" hidden="1" customHeight="1">
      <c r="A158" s="835"/>
      <c r="B158" s="806"/>
      <c r="C158" s="28"/>
      <c r="D158" s="29"/>
      <c r="E158" s="30"/>
      <c r="F158" s="31"/>
      <c r="G158" s="827"/>
      <c r="H158" s="120"/>
      <c r="I158" s="94"/>
      <c r="J158" s="91"/>
      <c r="K158" s="46"/>
      <c r="L158" s="824"/>
      <c r="M158" s="62"/>
      <c r="N158" s="94"/>
      <c r="O158" s="91"/>
      <c r="P158" s="48"/>
      <c r="Q158" s="824"/>
      <c r="R158" s="120"/>
      <c r="S158" s="94"/>
      <c r="T158" s="91"/>
      <c r="U158" s="48"/>
      <c r="V158" s="824"/>
      <c r="W158" s="120"/>
      <c r="X158" s="94"/>
      <c r="Y158" s="91"/>
      <c r="Z158" s="46"/>
      <c r="AA158" s="824"/>
      <c r="AB158" s="120"/>
      <c r="AC158" s="94"/>
      <c r="AD158" s="91"/>
      <c r="AE158" s="49"/>
      <c r="AF158" s="806"/>
      <c r="AG158" s="28"/>
      <c r="AH158" s="29"/>
      <c r="AI158" s="30"/>
      <c r="AJ158" s="31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</row>
    <row r="159" spans="1:95" s="1" customFormat="1" ht="18" hidden="1" customHeight="1">
      <c r="A159" s="835"/>
      <c r="B159" s="806"/>
      <c r="C159" s="28"/>
      <c r="D159" s="29"/>
      <c r="E159" s="30"/>
      <c r="F159" s="31"/>
      <c r="G159" s="827"/>
      <c r="H159" s="120"/>
      <c r="I159" s="94"/>
      <c r="J159" s="91"/>
      <c r="K159" s="46"/>
      <c r="L159" s="824"/>
      <c r="M159" s="62"/>
      <c r="N159" s="94"/>
      <c r="O159" s="91"/>
      <c r="P159" s="48"/>
      <c r="Q159" s="824"/>
      <c r="R159" s="120"/>
      <c r="S159" s="94"/>
      <c r="T159" s="91"/>
      <c r="U159" s="48"/>
      <c r="V159" s="824"/>
      <c r="W159" s="120"/>
      <c r="X159" s="94"/>
      <c r="Y159" s="91"/>
      <c r="Z159" s="46"/>
      <c r="AA159" s="824"/>
      <c r="AB159" s="120"/>
      <c r="AC159" s="94"/>
      <c r="AD159" s="91"/>
      <c r="AE159" s="49"/>
      <c r="AF159" s="806"/>
      <c r="AG159" s="28"/>
      <c r="AH159" s="29"/>
      <c r="AI159" s="30"/>
      <c r="AJ159" s="31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</row>
    <row r="160" spans="1:95" s="1" customFormat="1" ht="18" hidden="1" customHeight="1">
      <c r="A160" s="835"/>
      <c r="B160" s="806"/>
      <c r="C160" s="28"/>
      <c r="D160" s="29"/>
      <c r="E160" s="30"/>
      <c r="F160" s="31"/>
      <c r="G160" s="827"/>
      <c r="H160" s="120"/>
      <c r="I160" s="94"/>
      <c r="J160" s="91"/>
      <c r="K160" s="46"/>
      <c r="L160" s="824"/>
      <c r="M160" s="62"/>
      <c r="N160" s="94"/>
      <c r="O160" s="91"/>
      <c r="P160" s="48"/>
      <c r="Q160" s="824"/>
      <c r="R160" s="120"/>
      <c r="S160" s="94"/>
      <c r="T160" s="91"/>
      <c r="U160" s="48"/>
      <c r="V160" s="824"/>
      <c r="W160" s="120"/>
      <c r="X160" s="94"/>
      <c r="Y160" s="91"/>
      <c r="Z160" s="46"/>
      <c r="AA160" s="824"/>
      <c r="AB160" s="120"/>
      <c r="AC160" s="94"/>
      <c r="AD160" s="91"/>
      <c r="AE160" s="49"/>
      <c r="AF160" s="806"/>
      <c r="AG160" s="28"/>
      <c r="AH160" s="29"/>
      <c r="AI160" s="30"/>
      <c r="AJ160" s="31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</row>
    <row r="161" spans="1:95" s="1" customFormat="1" ht="18" hidden="1" customHeight="1">
      <c r="A161" s="835"/>
      <c r="B161" s="806"/>
      <c r="C161" s="28"/>
      <c r="D161" s="29"/>
      <c r="E161" s="30"/>
      <c r="F161" s="31"/>
      <c r="G161" s="827"/>
      <c r="H161" s="120"/>
      <c r="I161" s="94"/>
      <c r="J161" s="91"/>
      <c r="K161" s="46"/>
      <c r="L161" s="824"/>
      <c r="M161" s="62"/>
      <c r="N161" s="94"/>
      <c r="O161" s="91"/>
      <c r="P161" s="48"/>
      <c r="Q161" s="824"/>
      <c r="R161" s="120"/>
      <c r="S161" s="94"/>
      <c r="T161" s="91"/>
      <c r="U161" s="48"/>
      <c r="V161" s="824"/>
      <c r="W161" s="120"/>
      <c r="X161" s="94"/>
      <c r="Y161" s="91"/>
      <c r="Z161" s="46"/>
      <c r="AA161" s="824"/>
      <c r="AB161" s="120"/>
      <c r="AC161" s="94"/>
      <c r="AD161" s="91"/>
      <c r="AE161" s="49"/>
      <c r="AF161" s="806"/>
      <c r="AG161" s="28"/>
      <c r="AH161" s="29"/>
      <c r="AI161" s="30"/>
      <c r="AJ161" s="3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</row>
    <row r="162" spans="1:95" s="1" customFormat="1" ht="18" hidden="1" customHeight="1">
      <c r="A162" s="835"/>
      <c r="B162" s="806"/>
      <c r="C162" s="28"/>
      <c r="D162" s="29"/>
      <c r="E162" s="30"/>
      <c r="F162" s="31"/>
      <c r="G162" s="827"/>
      <c r="H162" s="120"/>
      <c r="I162" s="94"/>
      <c r="J162" s="91"/>
      <c r="K162" s="46"/>
      <c r="L162" s="824"/>
      <c r="M162" s="62"/>
      <c r="N162" s="94"/>
      <c r="O162" s="91"/>
      <c r="P162" s="48"/>
      <c r="Q162" s="824"/>
      <c r="R162" s="120"/>
      <c r="S162" s="94"/>
      <c r="T162" s="91"/>
      <c r="U162" s="48"/>
      <c r="V162" s="824"/>
      <c r="W162" s="120"/>
      <c r="X162" s="94"/>
      <c r="Y162" s="91"/>
      <c r="Z162" s="46"/>
      <c r="AA162" s="824"/>
      <c r="AB162" s="120"/>
      <c r="AC162" s="94"/>
      <c r="AD162" s="91"/>
      <c r="AE162" s="49"/>
      <c r="AF162" s="806"/>
      <c r="AG162" s="28"/>
      <c r="AH162" s="29"/>
      <c r="AI162" s="30"/>
      <c r="AJ162" s="31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</row>
    <row r="163" spans="1:95" s="1" customFormat="1" ht="18" hidden="1" customHeight="1">
      <c r="A163" s="835"/>
      <c r="B163" s="806"/>
      <c r="C163" s="28"/>
      <c r="D163" s="29"/>
      <c r="E163" s="30"/>
      <c r="F163" s="31"/>
      <c r="G163" s="827"/>
      <c r="H163" s="120"/>
      <c r="I163" s="94"/>
      <c r="J163" s="91"/>
      <c r="K163" s="46"/>
      <c r="L163" s="824"/>
      <c r="M163" s="62"/>
      <c r="N163" s="94"/>
      <c r="O163" s="91"/>
      <c r="P163" s="48"/>
      <c r="Q163" s="824"/>
      <c r="R163" s="120"/>
      <c r="S163" s="94"/>
      <c r="T163" s="91"/>
      <c r="U163" s="48"/>
      <c r="V163" s="824"/>
      <c r="W163" s="120"/>
      <c r="X163" s="94"/>
      <c r="Y163" s="91"/>
      <c r="Z163" s="46"/>
      <c r="AA163" s="824"/>
      <c r="AB163" s="120"/>
      <c r="AC163" s="94"/>
      <c r="AD163" s="91"/>
      <c r="AE163" s="49"/>
      <c r="AF163" s="806"/>
      <c r="AG163" s="28"/>
      <c r="AH163" s="29"/>
      <c r="AI163" s="30"/>
      <c r="AJ163" s="31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</row>
    <row r="164" spans="1:95" s="1" customFormat="1" ht="18" hidden="1" customHeight="1">
      <c r="A164" s="835"/>
      <c r="B164" s="806"/>
      <c r="C164" s="28"/>
      <c r="D164" s="29"/>
      <c r="E164" s="30"/>
      <c r="F164" s="31"/>
      <c r="G164" s="827"/>
      <c r="H164" s="120"/>
      <c r="I164" s="94"/>
      <c r="J164" s="91"/>
      <c r="K164" s="46"/>
      <c r="L164" s="824"/>
      <c r="M164" s="62"/>
      <c r="N164" s="94"/>
      <c r="O164" s="91"/>
      <c r="P164" s="48"/>
      <c r="Q164" s="824"/>
      <c r="R164" s="120"/>
      <c r="S164" s="94"/>
      <c r="T164" s="91"/>
      <c r="U164" s="48"/>
      <c r="V164" s="824"/>
      <c r="W164" s="120"/>
      <c r="X164" s="94"/>
      <c r="Y164" s="91"/>
      <c r="Z164" s="46"/>
      <c r="AA164" s="824"/>
      <c r="AB164" s="120"/>
      <c r="AC164" s="94"/>
      <c r="AD164" s="91"/>
      <c r="AE164" s="49"/>
      <c r="AF164" s="806"/>
      <c r="AG164" s="28"/>
      <c r="AH164" s="29"/>
      <c r="AI164" s="30"/>
      <c r="AJ164" s="31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</row>
    <row r="165" spans="1:95" s="1" customFormat="1" ht="18" hidden="1" customHeight="1">
      <c r="A165" s="835"/>
      <c r="B165" s="806"/>
      <c r="C165" s="28"/>
      <c r="D165" s="29"/>
      <c r="E165" s="30"/>
      <c r="F165" s="31"/>
      <c r="G165" s="827"/>
      <c r="H165" s="120"/>
      <c r="I165" s="94"/>
      <c r="J165" s="91"/>
      <c r="K165" s="46"/>
      <c r="L165" s="824"/>
      <c r="M165" s="62"/>
      <c r="N165" s="94"/>
      <c r="O165" s="91"/>
      <c r="P165" s="48"/>
      <c r="Q165" s="824"/>
      <c r="R165" s="120"/>
      <c r="S165" s="94"/>
      <c r="T165" s="91"/>
      <c r="U165" s="48"/>
      <c r="V165" s="824"/>
      <c r="W165" s="120"/>
      <c r="X165" s="94"/>
      <c r="Y165" s="91"/>
      <c r="Z165" s="46"/>
      <c r="AA165" s="824"/>
      <c r="AB165" s="120"/>
      <c r="AC165" s="94"/>
      <c r="AD165" s="91"/>
      <c r="AE165" s="49"/>
      <c r="AF165" s="806"/>
      <c r="AG165" s="28"/>
      <c r="AH165" s="29"/>
      <c r="AI165" s="30"/>
      <c r="AJ165" s="31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</row>
    <row r="166" spans="1:95" s="1" customFormat="1" ht="18" hidden="1" customHeight="1">
      <c r="A166" s="835"/>
      <c r="B166" s="806"/>
      <c r="C166" s="28"/>
      <c r="D166" s="29"/>
      <c r="E166" s="30"/>
      <c r="F166" s="31"/>
      <c r="G166" s="827"/>
      <c r="H166" s="120"/>
      <c r="I166" s="94"/>
      <c r="J166" s="91"/>
      <c r="K166" s="46"/>
      <c r="L166" s="824"/>
      <c r="M166" s="62"/>
      <c r="N166" s="94"/>
      <c r="O166" s="91"/>
      <c r="P166" s="48"/>
      <c r="Q166" s="824"/>
      <c r="R166" s="120"/>
      <c r="S166" s="94"/>
      <c r="T166" s="91"/>
      <c r="U166" s="48"/>
      <c r="V166" s="824"/>
      <c r="W166" s="120"/>
      <c r="X166" s="94"/>
      <c r="Y166" s="91"/>
      <c r="Z166" s="46"/>
      <c r="AA166" s="824"/>
      <c r="AB166" s="120"/>
      <c r="AC166" s="94"/>
      <c r="AD166" s="91"/>
      <c r="AE166" s="49"/>
      <c r="AF166" s="806"/>
      <c r="AG166" s="28"/>
      <c r="AH166" s="29"/>
      <c r="AI166" s="30"/>
      <c r="AJ166" s="31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</row>
    <row r="167" spans="1:95" s="1" customFormat="1" ht="18" hidden="1" customHeight="1">
      <c r="A167" s="835"/>
      <c r="B167" s="806"/>
      <c r="C167" s="28"/>
      <c r="D167" s="29"/>
      <c r="E167" s="30"/>
      <c r="F167" s="31"/>
      <c r="G167" s="827"/>
      <c r="H167" s="120"/>
      <c r="I167" s="94"/>
      <c r="J167" s="91"/>
      <c r="K167" s="46"/>
      <c r="L167" s="824"/>
      <c r="M167" s="62"/>
      <c r="N167" s="94"/>
      <c r="O167" s="91"/>
      <c r="P167" s="48"/>
      <c r="Q167" s="824"/>
      <c r="R167" s="120"/>
      <c r="S167" s="94"/>
      <c r="T167" s="91"/>
      <c r="U167" s="48"/>
      <c r="V167" s="824"/>
      <c r="W167" s="120"/>
      <c r="X167" s="94"/>
      <c r="Y167" s="91"/>
      <c r="Z167" s="46"/>
      <c r="AA167" s="824"/>
      <c r="AB167" s="120"/>
      <c r="AC167" s="94"/>
      <c r="AD167" s="91"/>
      <c r="AE167" s="49"/>
      <c r="AF167" s="806"/>
      <c r="AG167" s="28"/>
      <c r="AH167" s="29"/>
      <c r="AI167" s="30"/>
      <c r="AJ167" s="31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</row>
    <row r="168" spans="1:95" s="1" customFormat="1" ht="18" hidden="1" customHeight="1">
      <c r="A168" s="836"/>
      <c r="B168" s="807"/>
      <c r="C168" s="34"/>
      <c r="D168" s="35"/>
      <c r="E168" s="36"/>
      <c r="F168" s="37"/>
      <c r="G168" s="828"/>
      <c r="H168" s="120"/>
      <c r="I168" s="94"/>
      <c r="J168" s="91"/>
      <c r="K168" s="50"/>
      <c r="L168" s="825"/>
      <c r="M168" s="62"/>
      <c r="N168" s="94"/>
      <c r="O168" s="91"/>
      <c r="P168" s="51"/>
      <c r="Q168" s="825"/>
      <c r="R168" s="120"/>
      <c r="S168" s="94"/>
      <c r="T168" s="91"/>
      <c r="U168" s="51"/>
      <c r="V168" s="825"/>
      <c r="W168" s="120"/>
      <c r="X168" s="94"/>
      <c r="Y168" s="91"/>
      <c r="Z168" s="50"/>
      <c r="AA168" s="825"/>
      <c r="AB168" s="120"/>
      <c r="AC168" s="94"/>
      <c r="AD168" s="91"/>
      <c r="AE168" s="52"/>
      <c r="AF168" s="807"/>
      <c r="AG168" s="34"/>
      <c r="AH168" s="35"/>
      <c r="AI168" s="36"/>
      <c r="AJ168" s="37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</row>
    <row r="169" spans="1:95" s="1" customFormat="1" ht="18" hidden="1" customHeight="1">
      <c r="A169" s="834" t="s">
        <v>60</v>
      </c>
      <c r="B169" s="805"/>
      <c r="C169" s="23"/>
      <c r="D169" s="24"/>
      <c r="E169" s="25"/>
      <c r="F169" s="26"/>
      <c r="G169" s="826"/>
      <c r="H169" s="120"/>
      <c r="I169" s="94"/>
      <c r="J169" s="91"/>
      <c r="K169" s="43"/>
      <c r="L169" s="823"/>
      <c r="M169" s="62"/>
      <c r="N169" s="94"/>
      <c r="O169" s="91"/>
      <c r="P169" s="44"/>
      <c r="Q169" s="823"/>
      <c r="R169" s="120"/>
      <c r="S169" s="94"/>
      <c r="T169" s="91"/>
      <c r="U169" s="44"/>
      <c r="V169" s="823"/>
      <c r="W169" s="120"/>
      <c r="X169" s="94"/>
      <c r="Y169" s="91"/>
      <c r="Z169" s="43"/>
      <c r="AA169" s="823"/>
      <c r="AB169" s="120"/>
      <c r="AC169" s="94"/>
      <c r="AD169" s="91"/>
      <c r="AE169" s="45"/>
      <c r="AF169" s="805"/>
      <c r="AG169" s="23"/>
      <c r="AH169" s="24"/>
      <c r="AI169" s="25"/>
      <c r="AJ169" s="26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</row>
    <row r="170" spans="1:95" s="1" customFormat="1" ht="18" hidden="1" customHeight="1">
      <c r="A170" s="835"/>
      <c r="B170" s="806"/>
      <c r="C170" s="28"/>
      <c r="D170" s="29"/>
      <c r="E170" s="30"/>
      <c r="F170" s="31"/>
      <c r="G170" s="827"/>
      <c r="H170" s="120"/>
      <c r="I170" s="94"/>
      <c r="J170" s="91"/>
      <c r="K170" s="46"/>
      <c r="L170" s="824"/>
      <c r="M170" s="62"/>
      <c r="N170" s="94"/>
      <c r="O170" s="91"/>
      <c r="P170" s="48"/>
      <c r="Q170" s="824"/>
      <c r="R170" s="120"/>
      <c r="S170" s="94"/>
      <c r="T170" s="91"/>
      <c r="U170" s="48"/>
      <c r="V170" s="824"/>
      <c r="W170" s="120"/>
      <c r="X170" s="94"/>
      <c r="Y170" s="91"/>
      <c r="Z170" s="46"/>
      <c r="AA170" s="824"/>
      <c r="AB170" s="120"/>
      <c r="AC170" s="94"/>
      <c r="AD170" s="91"/>
      <c r="AE170" s="49"/>
      <c r="AF170" s="806"/>
      <c r="AG170" s="28"/>
      <c r="AH170" s="29"/>
      <c r="AI170" s="30"/>
      <c r="AJ170" s="31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</row>
    <row r="171" spans="1:95" s="1" customFormat="1" ht="18" hidden="1" customHeight="1">
      <c r="A171" s="835"/>
      <c r="B171" s="806"/>
      <c r="C171" s="28"/>
      <c r="D171" s="29"/>
      <c r="E171" s="30"/>
      <c r="F171" s="31"/>
      <c r="G171" s="827"/>
      <c r="H171" s="120"/>
      <c r="I171" s="94"/>
      <c r="J171" s="91"/>
      <c r="K171" s="46"/>
      <c r="L171" s="824"/>
      <c r="M171" s="62"/>
      <c r="N171" s="94"/>
      <c r="O171" s="91"/>
      <c r="P171" s="48"/>
      <c r="Q171" s="824"/>
      <c r="R171" s="120"/>
      <c r="S171" s="94"/>
      <c r="T171" s="91"/>
      <c r="U171" s="48"/>
      <c r="V171" s="824"/>
      <c r="W171" s="120"/>
      <c r="X171" s="94"/>
      <c r="Y171" s="91"/>
      <c r="Z171" s="46"/>
      <c r="AA171" s="824"/>
      <c r="AB171" s="120"/>
      <c r="AC171" s="94"/>
      <c r="AD171" s="91"/>
      <c r="AE171" s="49"/>
      <c r="AF171" s="806"/>
      <c r="AG171" s="28"/>
      <c r="AH171" s="29"/>
      <c r="AI171" s="30"/>
      <c r="AJ171" s="3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</row>
    <row r="172" spans="1:95" s="1" customFormat="1" ht="18" hidden="1" customHeight="1">
      <c r="A172" s="835"/>
      <c r="B172" s="806"/>
      <c r="C172" s="28"/>
      <c r="D172" s="29"/>
      <c r="E172" s="30"/>
      <c r="F172" s="31"/>
      <c r="G172" s="827"/>
      <c r="H172" s="120"/>
      <c r="I172" s="94"/>
      <c r="J172" s="91"/>
      <c r="K172" s="46"/>
      <c r="L172" s="824"/>
      <c r="M172" s="62"/>
      <c r="N172" s="94"/>
      <c r="O172" s="91"/>
      <c r="P172" s="48"/>
      <c r="Q172" s="824"/>
      <c r="R172" s="120"/>
      <c r="S172" s="94"/>
      <c r="T172" s="91"/>
      <c r="U172" s="48"/>
      <c r="V172" s="824"/>
      <c r="W172" s="120"/>
      <c r="X172" s="94"/>
      <c r="Y172" s="91"/>
      <c r="Z172" s="46"/>
      <c r="AA172" s="824"/>
      <c r="AB172" s="120"/>
      <c r="AC172" s="94"/>
      <c r="AD172" s="91"/>
      <c r="AE172" s="49"/>
      <c r="AF172" s="806"/>
      <c r="AG172" s="28"/>
      <c r="AH172" s="29"/>
      <c r="AI172" s="30"/>
      <c r="AJ172" s="31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</row>
    <row r="173" spans="1:95" s="1" customFormat="1" ht="18" hidden="1" customHeight="1">
      <c r="A173" s="835"/>
      <c r="B173" s="806"/>
      <c r="C173" s="28"/>
      <c r="D173" s="29"/>
      <c r="E173" s="30"/>
      <c r="F173" s="31"/>
      <c r="G173" s="827"/>
      <c r="H173" s="120"/>
      <c r="I173" s="94"/>
      <c r="J173" s="91"/>
      <c r="K173" s="46"/>
      <c r="L173" s="824"/>
      <c r="M173" s="62"/>
      <c r="N173" s="94"/>
      <c r="O173" s="91"/>
      <c r="P173" s="48"/>
      <c r="Q173" s="824"/>
      <c r="R173" s="120"/>
      <c r="S173" s="94"/>
      <c r="T173" s="91"/>
      <c r="U173" s="48"/>
      <c r="V173" s="824"/>
      <c r="W173" s="120"/>
      <c r="X173" s="94"/>
      <c r="Y173" s="91"/>
      <c r="Z173" s="46"/>
      <c r="AA173" s="824"/>
      <c r="AB173" s="120"/>
      <c r="AC173" s="94"/>
      <c r="AD173" s="91"/>
      <c r="AE173" s="49"/>
      <c r="AF173" s="806"/>
      <c r="AG173" s="28"/>
      <c r="AH173" s="29"/>
      <c r="AI173" s="30"/>
      <c r="AJ173" s="31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</row>
    <row r="174" spans="1:95" s="1" customFormat="1" ht="18" hidden="1" customHeight="1">
      <c r="A174" s="835"/>
      <c r="B174" s="806"/>
      <c r="C174" s="28"/>
      <c r="D174" s="29"/>
      <c r="E174" s="30"/>
      <c r="F174" s="31"/>
      <c r="G174" s="827"/>
      <c r="H174" s="120"/>
      <c r="I174" s="94"/>
      <c r="J174" s="91"/>
      <c r="K174" s="46"/>
      <c r="L174" s="824"/>
      <c r="M174" s="62"/>
      <c r="N174" s="94"/>
      <c r="O174" s="91"/>
      <c r="P174" s="48"/>
      <c r="Q174" s="824"/>
      <c r="R174" s="120"/>
      <c r="S174" s="94"/>
      <c r="T174" s="91"/>
      <c r="U174" s="48"/>
      <c r="V174" s="824"/>
      <c r="W174" s="120"/>
      <c r="X174" s="94"/>
      <c r="Y174" s="91"/>
      <c r="Z174" s="46"/>
      <c r="AA174" s="824"/>
      <c r="AB174" s="120"/>
      <c r="AC174" s="94"/>
      <c r="AD174" s="91"/>
      <c r="AE174" s="49"/>
      <c r="AF174" s="806"/>
      <c r="AG174" s="28"/>
      <c r="AH174" s="29"/>
      <c r="AI174" s="30"/>
      <c r="AJ174" s="31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</row>
    <row r="175" spans="1:95" s="1" customFormat="1" ht="18" hidden="1" customHeight="1">
      <c r="A175" s="835"/>
      <c r="B175" s="806"/>
      <c r="C175" s="28"/>
      <c r="D175" s="29"/>
      <c r="E175" s="30"/>
      <c r="F175" s="31"/>
      <c r="G175" s="827"/>
      <c r="H175" s="120"/>
      <c r="I175" s="94"/>
      <c r="J175" s="91"/>
      <c r="K175" s="46"/>
      <c r="L175" s="824"/>
      <c r="M175" s="62"/>
      <c r="N175" s="94"/>
      <c r="O175" s="91"/>
      <c r="P175" s="48"/>
      <c r="Q175" s="824"/>
      <c r="R175" s="120"/>
      <c r="S175" s="94"/>
      <c r="T175" s="91"/>
      <c r="U175" s="48"/>
      <c r="V175" s="824"/>
      <c r="W175" s="120"/>
      <c r="X175" s="94"/>
      <c r="Y175" s="91"/>
      <c r="Z175" s="46"/>
      <c r="AA175" s="824"/>
      <c r="AB175" s="120"/>
      <c r="AC175" s="94"/>
      <c r="AD175" s="91"/>
      <c r="AE175" s="49"/>
      <c r="AF175" s="806"/>
      <c r="AG175" s="28"/>
      <c r="AH175" s="29"/>
      <c r="AI175" s="30"/>
      <c r="AJ175" s="31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</row>
    <row r="176" spans="1:95" s="1" customFormat="1" ht="18" hidden="1" customHeight="1">
      <c r="A176" s="835"/>
      <c r="B176" s="806"/>
      <c r="C176" s="28"/>
      <c r="D176" s="29"/>
      <c r="E176" s="30"/>
      <c r="F176" s="31"/>
      <c r="G176" s="827"/>
      <c r="H176" s="120"/>
      <c r="I176" s="94"/>
      <c r="J176" s="91"/>
      <c r="K176" s="46"/>
      <c r="L176" s="824"/>
      <c r="M176" s="62"/>
      <c r="N176" s="94"/>
      <c r="O176" s="91"/>
      <c r="P176" s="48"/>
      <c r="Q176" s="824"/>
      <c r="R176" s="120"/>
      <c r="S176" s="94"/>
      <c r="T176" s="91"/>
      <c r="U176" s="48"/>
      <c r="V176" s="824"/>
      <c r="W176" s="120"/>
      <c r="X176" s="94"/>
      <c r="Y176" s="91"/>
      <c r="Z176" s="46"/>
      <c r="AA176" s="824"/>
      <c r="AB176" s="120"/>
      <c r="AC176" s="94"/>
      <c r="AD176" s="91"/>
      <c r="AE176" s="49"/>
      <c r="AF176" s="806"/>
      <c r="AG176" s="28"/>
      <c r="AH176" s="29"/>
      <c r="AI176" s="30"/>
      <c r="AJ176" s="31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</row>
    <row r="177" spans="1:95" s="1" customFormat="1" ht="18" hidden="1" customHeight="1">
      <c r="A177" s="835"/>
      <c r="B177" s="806"/>
      <c r="C177" s="28"/>
      <c r="D177" s="29"/>
      <c r="E177" s="30"/>
      <c r="F177" s="31"/>
      <c r="G177" s="827"/>
      <c r="H177" s="120"/>
      <c r="I177" s="94"/>
      <c r="J177" s="91"/>
      <c r="K177" s="46"/>
      <c r="L177" s="824"/>
      <c r="M177" s="62"/>
      <c r="N177" s="94"/>
      <c r="O177" s="91"/>
      <c r="P177" s="48"/>
      <c r="Q177" s="824"/>
      <c r="R177" s="120"/>
      <c r="S177" s="94"/>
      <c r="T177" s="91"/>
      <c r="U177" s="48"/>
      <c r="V177" s="824"/>
      <c r="W177" s="120"/>
      <c r="X177" s="94"/>
      <c r="Y177" s="91"/>
      <c r="Z177" s="46"/>
      <c r="AA177" s="824"/>
      <c r="AB177" s="120"/>
      <c r="AC177" s="94"/>
      <c r="AD177" s="91"/>
      <c r="AE177" s="49"/>
      <c r="AF177" s="806"/>
      <c r="AG177" s="28"/>
      <c r="AH177" s="29"/>
      <c r="AI177" s="30"/>
      <c r="AJ177" s="31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</row>
    <row r="178" spans="1:95" s="1" customFormat="1" ht="18" hidden="1" customHeight="1">
      <c r="A178" s="835"/>
      <c r="B178" s="806"/>
      <c r="C178" s="28"/>
      <c r="D178" s="29"/>
      <c r="E178" s="30"/>
      <c r="F178" s="31"/>
      <c r="G178" s="827"/>
      <c r="H178" s="120"/>
      <c r="I178" s="94"/>
      <c r="J178" s="91"/>
      <c r="K178" s="46"/>
      <c r="L178" s="824"/>
      <c r="M178" s="62"/>
      <c r="N178" s="94"/>
      <c r="O178" s="91"/>
      <c r="P178" s="48"/>
      <c r="Q178" s="824"/>
      <c r="R178" s="120"/>
      <c r="S178" s="94"/>
      <c r="T178" s="91"/>
      <c r="U178" s="48"/>
      <c r="V178" s="824"/>
      <c r="W178" s="120"/>
      <c r="X178" s="94"/>
      <c r="Y178" s="91"/>
      <c r="Z178" s="46"/>
      <c r="AA178" s="824"/>
      <c r="AB178" s="120"/>
      <c r="AC178" s="94"/>
      <c r="AD178" s="91"/>
      <c r="AE178" s="49"/>
      <c r="AF178" s="806"/>
      <c r="AG178" s="28"/>
      <c r="AH178" s="29"/>
      <c r="AI178" s="30"/>
      <c r="AJ178" s="31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</row>
    <row r="179" spans="1:95" s="1" customFormat="1" ht="18" hidden="1" customHeight="1">
      <c r="A179" s="835"/>
      <c r="B179" s="806"/>
      <c r="C179" s="28"/>
      <c r="D179" s="29"/>
      <c r="E179" s="30"/>
      <c r="F179" s="31"/>
      <c r="G179" s="827"/>
      <c r="H179" s="120"/>
      <c r="I179" s="94"/>
      <c r="J179" s="91"/>
      <c r="K179" s="46"/>
      <c r="L179" s="824"/>
      <c r="M179" s="62"/>
      <c r="N179" s="94"/>
      <c r="O179" s="91"/>
      <c r="P179" s="48"/>
      <c r="Q179" s="824"/>
      <c r="R179" s="120"/>
      <c r="S179" s="94"/>
      <c r="T179" s="91"/>
      <c r="U179" s="48"/>
      <c r="V179" s="824"/>
      <c r="W179" s="120"/>
      <c r="X179" s="94"/>
      <c r="Y179" s="91"/>
      <c r="Z179" s="46"/>
      <c r="AA179" s="824"/>
      <c r="AB179" s="120"/>
      <c r="AC179" s="94"/>
      <c r="AD179" s="91"/>
      <c r="AE179" s="49"/>
      <c r="AF179" s="806"/>
      <c r="AG179" s="28"/>
      <c r="AH179" s="29"/>
      <c r="AI179" s="30"/>
      <c r="AJ179" s="31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</row>
    <row r="180" spans="1:95" s="1" customFormat="1" ht="18" hidden="1" customHeight="1">
      <c r="A180" s="835"/>
      <c r="B180" s="806"/>
      <c r="C180" s="28"/>
      <c r="D180" s="29"/>
      <c r="E180" s="30"/>
      <c r="F180" s="31"/>
      <c r="G180" s="827"/>
      <c r="H180" s="120"/>
      <c r="I180" s="94"/>
      <c r="J180" s="91"/>
      <c r="K180" s="46"/>
      <c r="L180" s="824"/>
      <c r="M180" s="62"/>
      <c r="N180" s="94"/>
      <c r="O180" s="91"/>
      <c r="P180" s="48"/>
      <c r="Q180" s="824"/>
      <c r="R180" s="120"/>
      <c r="S180" s="94"/>
      <c r="T180" s="91"/>
      <c r="U180" s="48"/>
      <c r="V180" s="824"/>
      <c r="W180" s="120"/>
      <c r="X180" s="94"/>
      <c r="Y180" s="91"/>
      <c r="Z180" s="46"/>
      <c r="AA180" s="824"/>
      <c r="AB180" s="120"/>
      <c r="AC180" s="94"/>
      <c r="AD180" s="91"/>
      <c r="AE180" s="49"/>
      <c r="AF180" s="806"/>
      <c r="AG180" s="28"/>
      <c r="AH180" s="29"/>
      <c r="AI180" s="30"/>
      <c r="AJ180" s="31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</row>
    <row r="181" spans="1:95" s="1" customFormat="1" ht="18" hidden="1" customHeight="1">
      <c r="A181" s="835"/>
      <c r="B181" s="806"/>
      <c r="C181" s="28"/>
      <c r="D181" s="29"/>
      <c r="E181" s="30"/>
      <c r="F181" s="31"/>
      <c r="G181" s="827"/>
      <c r="H181" s="120"/>
      <c r="I181" s="94"/>
      <c r="J181" s="91"/>
      <c r="K181" s="46"/>
      <c r="L181" s="824"/>
      <c r="M181" s="62"/>
      <c r="N181" s="94"/>
      <c r="O181" s="91"/>
      <c r="P181" s="48"/>
      <c r="Q181" s="824"/>
      <c r="R181" s="120"/>
      <c r="S181" s="94"/>
      <c r="T181" s="91"/>
      <c r="U181" s="48"/>
      <c r="V181" s="824"/>
      <c r="W181" s="120"/>
      <c r="X181" s="94"/>
      <c r="Y181" s="91"/>
      <c r="Z181" s="46"/>
      <c r="AA181" s="824"/>
      <c r="AB181" s="120"/>
      <c r="AC181" s="94"/>
      <c r="AD181" s="91"/>
      <c r="AE181" s="49"/>
      <c r="AF181" s="806"/>
      <c r="AG181" s="28"/>
      <c r="AH181" s="29"/>
      <c r="AI181" s="30"/>
      <c r="AJ181" s="3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</row>
    <row r="182" spans="1:95" s="1" customFormat="1" ht="18" hidden="1" customHeight="1">
      <c r="A182" s="835"/>
      <c r="B182" s="806"/>
      <c r="C182" s="28"/>
      <c r="D182" s="29"/>
      <c r="E182" s="30"/>
      <c r="F182" s="31"/>
      <c r="G182" s="827"/>
      <c r="H182" s="120"/>
      <c r="I182" s="94"/>
      <c r="J182" s="91"/>
      <c r="K182" s="46"/>
      <c r="L182" s="824"/>
      <c r="M182" s="62"/>
      <c r="N182" s="94"/>
      <c r="O182" s="91"/>
      <c r="P182" s="48"/>
      <c r="Q182" s="824"/>
      <c r="R182" s="120"/>
      <c r="S182" s="94"/>
      <c r="T182" s="91"/>
      <c r="U182" s="48"/>
      <c r="V182" s="824"/>
      <c r="W182" s="120"/>
      <c r="X182" s="94"/>
      <c r="Y182" s="91"/>
      <c r="Z182" s="46"/>
      <c r="AA182" s="824"/>
      <c r="AB182" s="120"/>
      <c r="AC182" s="94"/>
      <c r="AD182" s="91"/>
      <c r="AE182" s="49"/>
      <c r="AF182" s="806"/>
      <c r="AG182" s="28"/>
      <c r="AH182" s="29"/>
      <c r="AI182" s="30"/>
      <c r="AJ182" s="31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</row>
    <row r="183" spans="1:95" s="1" customFormat="1" ht="18" hidden="1" customHeight="1">
      <c r="A183" s="836"/>
      <c r="B183" s="807"/>
      <c r="C183" s="34"/>
      <c r="D183" s="35"/>
      <c r="E183" s="36"/>
      <c r="F183" s="37"/>
      <c r="G183" s="828"/>
      <c r="H183" s="120"/>
      <c r="I183" s="94"/>
      <c r="J183" s="91"/>
      <c r="K183" s="46"/>
      <c r="L183" s="825"/>
      <c r="M183" s="62"/>
      <c r="N183" s="94"/>
      <c r="O183" s="91"/>
      <c r="P183" s="48"/>
      <c r="Q183" s="825"/>
      <c r="R183" s="120"/>
      <c r="S183" s="94"/>
      <c r="T183" s="91"/>
      <c r="U183" s="51"/>
      <c r="V183" s="825"/>
      <c r="W183" s="120"/>
      <c r="X183" s="94"/>
      <c r="Y183" s="91"/>
      <c r="Z183" s="50"/>
      <c r="AA183" s="825"/>
      <c r="AB183" s="120"/>
      <c r="AC183" s="94"/>
      <c r="AD183" s="91"/>
      <c r="AE183" s="52"/>
      <c r="AF183" s="807"/>
      <c r="AG183" s="34"/>
      <c r="AH183" s="35"/>
      <c r="AI183" s="36"/>
      <c r="AJ183" s="37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</row>
    <row r="184" spans="1:95" s="1" customFormat="1" ht="18" customHeight="1">
      <c r="A184" s="834" t="s">
        <v>61</v>
      </c>
      <c r="B184" s="805"/>
      <c r="C184" s="23"/>
      <c r="D184" s="24"/>
      <c r="E184" s="25"/>
      <c r="F184" s="27"/>
      <c r="G184" s="814"/>
      <c r="H184" s="98"/>
      <c r="I184" s="168"/>
      <c r="J184" s="90"/>
      <c r="K184" s="199"/>
      <c r="L184" s="814"/>
      <c r="M184" s="98"/>
      <c r="N184" s="168"/>
      <c r="O184" s="90"/>
      <c r="P184" s="40"/>
      <c r="Q184" s="811"/>
      <c r="R184" s="98"/>
      <c r="S184" s="99"/>
      <c r="T184" s="90"/>
      <c r="U184" s="40"/>
      <c r="V184" s="811"/>
      <c r="W184" s="98"/>
      <c r="X184" s="99"/>
      <c r="Y184" s="90"/>
      <c r="Z184" s="40"/>
      <c r="AA184" s="811"/>
      <c r="AB184" s="98"/>
      <c r="AC184" s="99"/>
      <c r="AD184" s="90"/>
      <c r="AE184" s="40"/>
      <c r="AF184" s="805"/>
      <c r="AG184" s="23"/>
      <c r="AH184" s="24"/>
      <c r="AI184" s="25"/>
      <c r="AJ184" s="27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</row>
    <row r="185" spans="1:95" s="1" customFormat="1" ht="18" customHeight="1">
      <c r="A185" s="835"/>
      <c r="B185" s="806"/>
      <c r="C185" s="28"/>
      <c r="D185" s="29"/>
      <c r="E185" s="30"/>
      <c r="F185" s="33"/>
      <c r="G185" s="815"/>
      <c r="H185" s="57"/>
      <c r="I185" s="131"/>
      <c r="J185" s="91"/>
      <c r="K185" s="53"/>
      <c r="L185" s="815"/>
      <c r="M185" s="57"/>
      <c r="N185" s="131"/>
      <c r="O185" s="91"/>
      <c r="P185" s="49"/>
      <c r="Q185" s="812"/>
      <c r="R185" s="57"/>
      <c r="S185" s="131"/>
      <c r="T185" s="91"/>
      <c r="U185" s="49"/>
      <c r="V185" s="812"/>
      <c r="W185" s="57"/>
      <c r="X185" s="58"/>
      <c r="Y185" s="91"/>
      <c r="Z185" s="49"/>
      <c r="AA185" s="812"/>
      <c r="AB185" s="57"/>
      <c r="AC185" s="58"/>
      <c r="AD185" s="91"/>
      <c r="AE185" s="49"/>
      <c r="AF185" s="806"/>
      <c r="AG185" s="28"/>
      <c r="AH185" s="29"/>
      <c r="AI185" s="30"/>
      <c r="AJ185" s="33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</row>
    <row r="186" spans="1:95" s="1" customFormat="1" ht="18" customHeight="1">
      <c r="A186" s="835"/>
      <c r="B186" s="806"/>
      <c r="C186" s="28"/>
      <c r="D186" s="29"/>
      <c r="E186" s="30"/>
      <c r="F186" s="33"/>
      <c r="G186" s="815"/>
      <c r="H186" s="57"/>
      <c r="I186" s="131"/>
      <c r="J186" s="91"/>
      <c r="K186" s="53"/>
      <c r="L186" s="815"/>
      <c r="M186" s="57"/>
      <c r="N186" s="131"/>
      <c r="O186" s="91"/>
      <c r="P186" s="49"/>
      <c r="Q186" s="812"/>
      <c r="R186" s="57"/>
      <c r="S186" s="100"/>
      <c r="T186" s="91"/>
      <c r="U186" s="49"/>
      <c r="V186" s="812"/>
      <c r="W186" s="57"/>
      <c r="X186" s="100"/>
      <c r="Y186" s="91"/>
      <c r="Z186" s="49"/>
      <c r="AA186" s="812"/>
      <c r="AB186" s="57"/>
      <c r="AC186" s="100"/>
      <c r="AD186" s="91"/>
      <c r="AE186" s="49"/>
      <c r="AF186" s="806"/>
      <c r="AG186" s="28"/>
      <c r="AH186" s="29"/>
      <c r="AI186" s="30"/>
      <c r="AJ186" s="33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</row>
    <row r="187" spans="1:95" s="1" customFormat="1" ht="18" customHeight="1">
      <c r="A187" s="835"/>
      <c r="B187" s="806"/>
      <c r="C187" s="28"/>
      <c r="D187" s="29"/>
      <c r="E187" s="30"/>
      <c r="F187" s="33"/>
      <c r="G187" s="815"/>
      <c r="H187" s="122"/>
      <c r="I187" s="100"/>
      <c r="J187" s="91"/>
      <c r="K187" s="53"/>
      <c r="L187" s="815"/>
      <c r="M187" s="57"/>
      <c r="N187" s="131"/>
      <c r="O187" s="91"/>
      <c r="P187" s="49"/>
      <c r="Q187" s="812"/>
      <c r="R187" s="93"/>
      <c r="S187" s="94"/>
      <c r="T187" s="91"/>
      <c r="U187" s="49"/>
      <c r="V187" s="812"/>
      <c r="W187" s="57"/>
      <c r="X187" s="100"/>
      <c r="Y187" s="91"/>
      <c r="Z187" s="49"/>
      <c r="AA187" s="812"/>
      <c r="AB187" s="57"/>
      <c r="AC187" s="100"/>
      <c r="AD187" s="91"/>
      <c r="AE187" s="49"/>
      <c r="AF187" s="806"/>
      <c r="AG187" s="28"/>
      <c r="AH187" s="29"/>
      <c r="AI187" s="30"/>
      <c r="AJ187" s="33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</row>
    <row r="188" spans="1:95" s="1" customFormat="1" ht="17.25" customHeight="1">
      <c r="A188" s="835"/>
      <c r="B188" s="806"/>
      <c r="C188" s="28"/>
      <c r="D188" s="29"/>
      <c r="E188" s="30"/>
      <c r="F188" s="33"/>
      <c r="G188" s="815"/>
      <c r="H188" s="122"/>
      <c r="I188" s="100"/>
      <c r="J188" s="91"/>
      <c r="K188" s="53"/>
      <c r="L188" s="815"/>
      <c r="M188" s="57"/>
      <c r="N188" s="131"/>
      <c r="O188" s="91"/>
      <c r="P188" s="49"/>
      <c r="Q188" s="812"/>
      <c r="R188" s="93"/>
      <c r="S188" s="94"/>
      <c r="T188" s="91"/>
      <c r="U188" s="49"/>
      <c r="V188" s="812"/>
      <c r="W188" s="57"/>
      <c r="X188" s="100"/>
      <c r="Y188" s="91"/>
      <c r="Z188" s="49"/>
      <c r="AA188" s="812"/>
      <c r="AB188" s="57"/>
      <c r="AC188" s="100"/>
      <c r="AD188" s="91"/>
      <c r="AE188" s="49"/>
      <c r="AF188" s="806"/>
      <c r="AG188" s="28"/>
      <c r="AH188" s="29"/>
      <c r="AI188" s="30"/>
      <c r="AJ188" s="33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</row>
    <row r="189" spans="1:95" s="1" customFormat="1" ht="18" customHeight="1">
      <c r="A189" s="835"/>
      <c r="B189" s="806"/>
      <c r="C189" s="28"/>
      <c r="D189" s="29"/>
      <c r="E189" s="30"/>
      <c r="F189" s="31"/>
      <c r="G189" s="815"/>
      <c r="H189" s="122"/>
      <c r="I189" s="100"/>
      <c r="J189" s="91"/>
      <c r="K189" s="53"/>
      <c r="L189" s="815"/>
      <c r="M189" s="57"/>
      <c r="N189" s="131"/>
      <c r="O189" s="91"/>
      <c r="P189" s="49"/>
      <c r="Q189" s="812"/>
      <c r="R189" s="93"/>
      <c r="S189" s="94"/>
      <c r="T189" s="91"/>
      <c r="U189" s="49"/>
      <c r="V189" s="812"/>
      <c r="W189" s="57"/>
      <c r="X189" s="100"/>
      <c r="Y189" s="91"/>
      <c r="Z189" s="49"/>
      <c r="AA189" s="812"/>
      <c r="AB189" s="57"/>
      <c r="AC189" s="100"/>
      <c r="AD189" s="91"/>
      <c r="AE189" s="49"/>
      <c r="AF189" s="806"/>
      <c r="AG189" s="28"/>
      <c r="AH189" s="29"/>
      <c r="AI189" s="30"/>
      <c r="AJ189" s="31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</row>
    <row r="190" spans="1:95" s="1" customFormat="1" ht="18" customHeight="1" thickBot="1">
      <c r="A190" s="835"/>
      <c r="B190" s="806"/>
      <c r="C190" s="28"/>
      <c r="D190" s="29"/>
      <c r="E190" s="30"/>
      <c r="F190" s="31"/>
      <c r="G190" s="815"/>
      <c r="H190" s="122"/>
      <c r="I190" s="100"/>
      <c r="J190" s="91"/>
      <c r="K190" s="53"/>
      <c r="L190" s="815"/>
      <c r="M190" s="57"/>
      <c r="N190" s="131"/>
      <c r="O190" s="92"/>
      <c r="P190" s="49"/>
      <c r="Q190" s="812"/>
      <c r="R190" s="96"/>
      <c r="S190" s="95"/>
      <c r="T190" s="92"/>
      <c r="U190" s="52"/>
      <c r="V190" s="812"/>
      <c r="W190" s="57"/>
      <c r="X190" s="100"/>
      <c r="Y190" s="92"/>
      <c r="Z190" s="52"/>
      <c r="AA190" s="812"/>
      <c r="AB190" s="57"/>
      <c r="AC190" s="100"/>
      <c r="AD190" s="92"/>
      <c r="AE190" s="52"/>
      <c r="AF190" s="806"/>
      <c r="AG190" s="28"/>
      <c r="AH190" s="29"/>
      <c r="AI190" s="30"/>
      <c r="AJ190" s="31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</row>
    <row r="191" spans="1:95" s="1" customFormat="1" ht="18" hidden="1" customHeight="1" thickBot="1">
      <c r="A191" s="835"/>
      <c r="B191" s="806"/>
      <c r="C191" s="28"/>
      <c r="D191" s="29"/>
      <c r="E191" s="30"/>
      <c r="F191" s="31"/>
      <c r="G191" s="815"/>
      <c r="H191" s="122"/>
      <c r="I191" s="100"/>
      <c r="J191" s="91"/>
      <c r="K191" s="53"/>
      <c r="L191" s="815"/>
      <c r="M191" s="57"/>
      <c r="N191" s="131"/>
      <c r="O191" s="91"/>
      <c r="P191" s="49"/>
      <c r="Q191" s="812"/>
      <c r="R191" s="94"/>
      <c r="S191" s="94"/>
      <c r="T191" s="91"/>
      <c r="U191" s="49"/>
      <c r="V191" s="812"/>
      <c r="W191" s="94"/>
      <c r="X191" s="94"/>
      <c r="Y191" s="91"/>
      <c r="Z191" s="49"/>
      <c r="AA191" s="812"/>
      <c r="AB191" s="94"/>
      <c r="AC191" s="94"/>
      <c r="AD191" s="91"/>
      <c r="AE191" s="49"/>
      <c r="AF191" s="806"/>
      <c r="AG191" s="28"/>
      <c r="AH191" s="29"/>
      <c r="AI191" s="30"/>
      <c r="AJ191" s="3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</row>
    <row r="192" spans="1:95" s="1" customFormat="1" ht="18" hidden="1" customHeight="1">
      <c r="A192" s="835"/>
      <c r="B192" s="806"/>
      <c r="C192" s="28"/>
      <c r="D192" s="29"/>
      <c r="E192" s="30"/>
      <c r="F192" s="31"/>
      <c r="G192" s="815"/>
      <c r="H192" s="122"/>
      <c r="I192" s="100"/>
      <c r="J192" s="91"/>
      <c r="K192" s="53"/>
      <c r="L192" s="815"/>
      <c r="M192" s="57"/>
      <c r="N192" s="131"/>
      <c r="O192" s="91"/>
      <c r="P192" s="49"/>
      <c r="Q192" s="812"/>
      <c r="R192" s="94"/>
      <c r="S192" s="94"/>
      <c r="T192" s="91"/>
      <c r="U192" s="49"/>
      <c r="V192" s="812"/>
      <c r="W192" s="94"/>
      <c r="X192" s="94"/>
      <c r="Y192" s="91"/>
      <c r="Z192" s="49"/>
      <c r="AA192" s="812"/>
      <c r="AB192" s="94"/>
      <c r="AC192" s="94"/>
      <c r="AD192" s="91"/>
      <c r="AE192" s="49"/>
      <c r="AF192" s="806"/>
      <c r="AG192" s="28"/>
      <c r="AH192" s="29"/>
      <c r="AI192" s="30"/>
      <c r="AJ192" s="31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</row>
    <row r="193" spans="1:95" s="1" customFormat="1" ht="18" hidden="1" customHeight="1">
      <c r="A193" s="835"/>
      <c r="B193" s="806"/>
      <c r="C193" s="28"/>
      <c r="D193" s="29"/>
      <c r="E193" s="30"/>
      <c r="F193" s="31"/>
      <c r="G193" s="815"/>
      <c r="H193" s="122"/>
      <c r="I193" s="100"/>
      <c r="J193" s="91"/>
      <c r="K193" s="46"/>
      <c r="L193" s="815"/>
      <c r="M193" s="57"/>
      <c r="N193" s="131"/>
      <c r="O193" s="91"/>
      <c r="P193" s="49"/>
      <c r="Q193" s="812"/>
      <c r="R193" s="94"/>
      <c r="S193" s="94"/>
      <c r="T193" s="91"/>
      <c r="U193" s="48"/>
      <c r="V193" s="812"/>
      <c r="W193" s="94"/>
      <c r="X193" s="94"/>
      <c r="Y193" s="91"/>
      <c r="Z193" s="49"/>
      <c r="AA193" s="812"/>
      <c r="AB193" s="94"/>
      <c r="AC193" s="94"/>
      <c r="AD193" s="91"/>
      <c r="AE193" s="48"/>
      <c r="AF193" s="806"/>
      <c r="AG193" s="28"/>
      <c r="AH193" s="29"/>
      <c r="AI193" s="30"/>
      <c r="AJ193" s="31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</row>
    <row r="194" spans="1:95" s="1" customFormat="1" ht="18" hidden="1" customHeight="1">
      <c r="A194" s="835"/>
      <c r="B194" s="806"/>
      <c r="C194" s="28"/>
      <c r="D194" s="29"/>
      <c r="E194" s="30"/>
      <c r="F194" s="31"/>
      <c r="G194" s="815"/>
      <c r="H194" s="122"/>
      <c r="I194" s="100"/>
      <c r="J194" s="91"/>
      <c r="K194" s="46"/>
      <c r="L194" s="815"/>
      <c r="M194" s="57"/>
      <c r="N194" s="131"/>
      <c r="O194" s="91"/>
      <c r="P194" s="49"/>
      <c r="Q194" s="812"/>
      <c r="R194" s="94"/>
      <c r="S194" s="94"/>
      <c r="T194" s="91"/>
      <c r="U194" s="48"/>
      <c r="V194" s="812"/>
      <c r="W194" s="94"/>
      <c r="X194" s="94"/>
      <c r="Y194" s="91"/>
      <c r="Z194" s="49"/>
      <c r="AA194" s="812"/>
      <c r="AB194" s="94"/>
      <c r="AC194" s="94"/>
      <c r="AD194" s="91"/>
      <c r="AE194" s="48"/>
      <c r="AF194" s="806"/>
      <c r="AG194" s="28"/>
      <c r="AH194" s="29"/>
      <c r="AI194" s="30"/>
      <c r="AJ194" s="31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</row>
    <row r="195" spans="1:95" s="1" customFormat="1" ht="18" hidden="1" customHeight="1">
      <c r="A195" s="835"/>
      <c r="B195" s="806"/>
      <c r="C195" s="28"/>
      <c r="D195" s="29"/>
      <c r="E195" s="30"/>
      <c r="F195" s="31"/>
      <c r="G195" s="815"/>
      <c r="H195" s="122"/>
      <c r="I195" s="100"/>
      <c r="J195" s="91"/>
      <c r="K195" s="46"/>
      <c r="L195" s="815"/>
      <c r="M195" s="57"/>
      <c r="N195" s="131"/>
      <c r="O195" s="91"/>
      <c r="P195" s="49"/>
      <c r="Q195" s="812"/>
      <c r="R195" s="94"/>
      <c r="S195" s="94"/>
      <c r="T195" s="91"/>
      <c r="U195" s="48"/>
      <c r="V195" s="812"/>
      <c r="W195" s="94"/>
      <c r="X195" s="94"/>
      <c r="Y195" s="91"/>
      <c r="Z195" s="49"/>
      <c r="AA195" s="812"/>
      <c r="AB195" s="94"/>
      <c r="AC195" s="94"/>
      <c r="AD195" s="91"/>
      <c r="AE195" s="48"/>
      <c r="AF195" s="806"/>
      <c r="AG195" s="28"/>
      <c r="AH195" s="29"/>
      <c r="AI195" s="30"/>
      <c r="AJ195" s="31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</row>
    <row r="196" spans="1:95" s="1" customFormat="1" ht="18" hidden="1" customHeight="1">
      <c r="A196" s="835"/>
      <c r="B196" s="806"/>
      <c r="C196" s="28"/>
      <c r="D196" s="29"/>
      <c r="E196" s="30"/>
      <c r="F196" s="31"/>
      <c r="G196" s="815"/>
      <c r="H196" s="122"/>
      <c r="I196" s="100"/>
      <c r="J196" s="91"/>
      <c r="K196" s="46"/>
      <c r="L196" s="815"/>
      <c r="M196" s="57"/>
      <c r="N196" s="131"/>
      <c r="O196" s="91"/>
      <c r="P196" s="49"/>
      <c r="Q196" s="812"/>
      <c r="R196" s="94"/>
      <c r="S196" s="94"/>
      <c r="T196" s="91"/>
      <c r="U196" s="48"/>
      <c r="V196" s="812"/>
      <c r="W196" s="94"/>
      <c r="X196" s="94"/>
      <c r="Y196" s="91"/>
      <c r="Z196" s="49"/>
      <c r="AA196" s="812"/>
      <c r="AB196" s="94"/>
      <c r="AC196" s="94"/>
      <c r="AD196" s="91"/>
      <c r="AE196" s="48"/>
      <c r="AF196" s="806"/>
      <c r="AG196" s="28"/>
      <c r="AH196" s="29"/>
      <c r="AI196" s="30"/>
      <c r="AJ196" s="31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</row>
    <row r="197" spans="1:95" s="1" customFormat="1" ht="18" hidden="1" customHeight="1">
      <c r="A197" s="835"/>
      <c r="B197" s="806"/>
      <c r="C197" s="28"/>
      <c r="D197" s="29"/>
      <c r="E197" s="30"/>
      <c r="F197" s="31"/>
      <c r="G197" s="815"/>
      <c r="H197" s="122"/>
      <c r="I197" s="100"/>
      <c r="J197" s="91"/>
      <c r="K197" s="46"/>
      <c r="L197" s="815"/>
      <c r="M197" s="57"/>
      <c r="N197" s="131"/>
      <c r="O197" s="91"/>
      <c r="P197" s="49"/>
      <c r="Q197" s="812"/>
      <c r="R197" s="94"/>
      <c r="S197" s="94"/>
      <c r="T197" s="91"/>
      <c r="U197" s="48"/>
      <c r="V197" s="812"/>
      <c r="W197" s="94"/>
      <c r="X197" s="94"/>
      <c r="Y197" s="91"/>
      <c r="Z197" s="49"/>
      <c r="AA197" s="812"/>
      <c r="AB197" s="94"/>
      <c r="AC197" s="94"/>
      <c r="AD197" s="91"/>
      <c r="AE197" s="48"/>
      <c r="AF197" s="806"/>
      <c r="AG197" s="28"/>
      <c r="AH197" s="29"/>
      <c r="AI197" s="30"/>
      <c r="AJ197" s="31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</row>
    <row r="198" spans="1:95" s="1" customFormat="1" ht="18" hidden="1" customHeight="1">
      <c r="A198" s="836"/>
      <c r="B198" s="807"/>
      <c r="C198" s="34"/>
      <c r="D198" s="35"/>
      <c r="E198" s="36"/>
      <c r="F198" s="37"/>
      <c r="G198" s="816"/>
      <c r="H198" s="123"/>
      <c r="I198" s="109"/>
      <c r="J198" s="91"/>
      <c r="K198" s="53"/>
      <c r="L198" s="816"/>
      <c r="M198" s="167"/>
      <c r="N198" s="169"/>
      <c r="O198" s="91"/>
      <c r="P198" s="52"/>
      <c r="Q198" s="813"/>
      <c r="R198" s="94"/>
      <c r="S198" s="94"/>
      <c r="T198" s="91"/>
      <c r="U198" s="49"/>
      <c r="V198" s="813"/>
      <c r="W198" s="94"/>
      <c r="X198" s="94"/>
      <c r="Y198" s="91"/>
      <c r="Z198" s="52"/>
      <c r="AA198" s="813"/>
      <c r="AB198" s="94"/>
      <c r="AC198" s="94"/>
      <c r="AD198" s="91"/>
      <c r="AE198" s="52"/>
      <c r="AF198" s="807"/>
      <c r="AG198" s="34"/>
      <c r="AH198" s="35"/>
      <c r="AI198" s="36"/>
      <c r="AJ198" s="37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</row>
    <row r="199" spans="1:95" s="1" customFormat="1" ht="18" customHeight="1">
      <c r="A199" s="846" t="s">
        <v>62</v>
      </c>
      <c r="B199" s="805"/>
      <c r="C199" s="23"/>
      <c r="D199" s="24"/>
      <c r="E199" s="25"/>
      <c r="F199" s="26"/>
      <c r="G199" s="814"/>
      <c r="H199" s="118"/>
      <c r="I199" s="65"/>
      <c r="J199" s="90"/>
      <c r="K199" s="40"/>
      <c r="L199" s="814"/>
      <c r="M199" s="166"/>
      <c r="N199" s="65"/>
      <c r="O199" s="90"/>
      <c r="P199" s="40"/>
      <c r="Q199" s="814"/>
      <c r="R199" s="118"/>
      <c r="S199" s="65"/>
      <c r="T199" s="90"/>
      <c r="U199" s="40"/>
      <c r="V199" s="814"/>
      <c r="W199" s="118"/>
      <c r="X199" s="65"/>
      <c r="Y199" s="90"/>
      <c r="Z199" s="40"/>
      <c r="AA199" s="814"/>
      <c r="AB199" s="118"/>
      <c r="AC199" s="65"/>
      <c r="AD199" s="90"/>
      <c r="AE199" s="40"/>
      <c r="AF199" s="814"/>
      <c r="AG199" s="85"/>
      <c r="AH199" s="65"/>
      <c r="AI199" s="90"/>
      <c r="AJ199" s="40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</row>
    <row r="200" spans="1:95" s="1" customFormat="1" ht="18" customHeight="1">
      <c r="A200" s="847"/>
      <c r="B200" s="806"/>
      <c r="C200" s="28"/>
      <c r="D200" s="29"/>
      <c r="E200" s="30"/>
      <c r="F200" s="31"/>
      <c r="G200" s="815"/>
      <c r="H200" s="110"/>
      <c r="I200" s="94"/>
      <c r="J200" s="91"/>
      <c r="K200" s="49"/>
      <c r="L200" s="815"/>
      <c r="M200" s="60"/>
      <c r="N200" s="94"/>
      <c r="O200" s="91"/>
      <c r="P200" s="49"/>
      <c r="Q200" s="815"/>
      <c r="R200" s="110"/>
      <c r="S200" s="94"/>
      <c r="T200" s="91"/>
      <c r="U200" s="49"/>
      <c r="V200" s="815"/>
      <c r="W200" s="110"/>
      <c r="X200" s="94"/>
      <c r="Y200" s="91"/>
      <c r="Z200" s="49"/>
      <c r="AA200" s="815"/>
      <c r="AB200" s="110"/>
      <c r="AC200" s="94"/>
      <c r="AD200" s="91"/>
      <c r="AE200" s="49"/>
      <c r="AF200" s="815"/>
      <c r="AG200" s="93"/>
      <c r="AH200" s="94"/>
      <c r="AI200" s="91"/>
      <c r="AJ200" s="49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</row>
    <row r="201" spans="1:95" s="1" customFormat="1" ht="18" customHeight="1">
      <c r="A201" s="847"/>
      <c r="B201" s="806"/>
      <c r="C201" s="28"/>
      <c r="D201" s="29"/>
      <c r="E201" s="30"/>
      <c r="F201" s="31"/>
      <c r="G201" s="815"/>
      <c r="H201" s="110"/>
      <c r="I201" s="94"/>
      <c r="J201" s="91"/>
      <c r="K201" s="49"/>
      <c r="L201" s="815"/>
      <c r="M201" s="60"/>
      <c r="N201" s="94"/>
      <c r="O201" s="91"/>
      <c r="P201" s="49"/>
      <c r="Q201" s="815"/>
      <c r="R201" s="110"/>
      <c r="S201" s="94"/>
      <c r="T201" s="91"/>
      <c r="U201" s="49"/>
      <c r="V201" s="815"/>
      <c r="W201" s="110"/>
      <c r="X201" s="94"/>
      <c r="Y201" s="91"/>
      <c r="Z201" s="49"/>
      <c r="AA201" s="815"/>
      <c r="AB201" s="110"/>
      <c r="AC201" s="94"/>
      <c r="AD201" s="91"/>
      <c r="AE201" s="49"/>
      <c r="AF201" s="815"/>
      <c r="AG201" s="93"/>
      <c r="AH201" s="94"/>
      <c r="AI201" s="91"/>
      <c r="AJ201" s="49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</row>
    <row r="202" spans="1:95" s="1" customFormat="1" ht="18" customHeight="1">
      <c r="A202" s="847"/>
      <c r="B202" s="806"/>
      <c r="C202" s="28"/>
      <c r="D202" s="29"/>
      <c r="E202" s="30"/>
      <c r="F202" s="31"/>
      <c r="G202" s="815"/>
      <c r="H202" s="110"/>
      <c r="I202" s="94"/>
      <c r="J202" s="91"/>
      <c r="K202" s="49"/>
      <c r="L202" s="815"/>
      <c r="M202" s="60"/>
      <c r="N202" s="94"/>
      <c r="O202" s="91"/>
      <c r="P202" s="49"/>
      <c r="Q202" s="815"/>
      <c r="R202" s="110"/>
      <c r="S202" s="94"/>
      <c r="T202" s="91"/>
      <c r="U202" s="49"/>
      <c r="V202" s="815"/>
      <c r="W202" s="110"/>
      <c r="X202" s="94"/>
      <c r="Y202" s="91"/>
      <c r="Z202" s="49"/>
      <c r="AA202" s="815"/>
      <c r="AB202" s="110"/>
      <c r="AC202" s="94"/>
      <c r="AD202" s="91"/>
      <c r="AE202" s="49"/>
      <c r="AF202" s="815"/>
      <c r="AG202" s="93"/>
      <c r="AH202" s="94"/>
      <c r="AI202" s="91"/>
      <c r="AJ202" s="49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</row>
    <row r="203" spans="1:95" s="1" customFormat="1" ht="18" customHeight="1">
      <c r="A203" s="847"/>
      <c r="B203" s="806"/>
      <c r="C203" s="28"/>
      <c r="D203" s="29"/>
      <c r="E203" s="30"/>
      <c r="F203" s="31"/>
      <c r="G203" s="815"/>
      <c r="H203" s="110"/>
      <c r="I203" s="94"/>
      <c r="J203" s="91"/>
      <c r="K203" s="49"/>
      <c r="L203" s="815"/>
      <c r="M203" s="60"/>
      <c r="N203" s="94"/>
      <c r="O203" s="91"/>
      <c r="P203" s="49"/>
      <c r="Q203" s="815"/>
      <c r="R203" s="110"/>
      <c r="S203" s="94"/>
      <c r="T203" s="91"/>
      <c r="U203" s="49"/>
      <c r="V203" s="815"/>
      <c r="W203" s="110"/>
      <c r="X203" s="94"/>
      <c r="Y203" s="91"/>
      <c r="Z203" s="49"/>
      <c r="AA203" s="815"/>
      <c r="AB203" s="110"/>
      <c r="AC203" s="94"/>
      <c r="AD203" s="91"/>
      <c r="AE203" s="49"/>
      <c r="AF203" s="815"/>
      <c r="AG203" s="93"/>
      <c r="AH203" s="94"/>
      <c r="AI203" s="91"/>
      <c r="AJ203" s="49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</row>
    <row r="204" spans="1:95" s="1" customFormat="1" ht="18" customHeight="1">
      <c r="A204" s="847"/>
      <c r="B204" s="806"/>
      <c r="C204" s="28"/>
      <c r="D204" s="29"/>
      <c r="E204" s="30"/>
      <c r="F204" s="31"/>
      <c r="G204" s="815"/>
      <c r="H204" s="110"/>
      <c r="I204" s="94"/>
      <c r="J204" s="91"/>
      <c r="K204" s="49"/>
      <c r="L204" s="815"/>
      <c r="M204" s="60"/>
      <c r="N204" s="94"/>
      <c r="O204" s="91"/>
      <c r="P204" s="49"/>
      <c r="Q204" s="815"/>
      <c r="R204" s="110"/>
      <c r="S204" s="94"/>
      <c r="T204" s="91"/>
      <c r="U204" s="49"/>
      <c r="V204" s="815"/>
      <c r="W204" s="110"/>
      <c r="X204" s="94"/>
      <c r="Y204" s="91"/>
      <c r="Z204" s="49"/>
      <c r="AA204" s="815"/>
      <c r="AB204" s="110"/>
      <c r="AC204" s="94"/>
      <c r="AD204" s="91"/>
      <c r="AE204" s="49"/>
      <c r="AF204" s="815"/>
      <c r="AG204" s="93"/>
      <c r="AH204" s="94"/>
      <c r="AI204" s="91"/>
      <c r="AJ204" s="49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</row>
    <row r="205" spans="1:95" s="1" customFormat="1" ht="18" customHeight="1">
      <c r="A205" s="847"/>
      <c r="B205" s="806"/>
      <c r="C205" s="28"/>
      <c r="D205" s="29"/>
      <c r="E205" s="30"/>
      <c r="F205" s="31"/>
      <c r="G205" s="815"/>
      <c r="H205" s="110"/>
      <c r="I205" s="94"/>
      <c r="J205" s="91"/>
      <c r="K205" s="49"/>
      <c r="L205" s="815"/>
      <c r="M205" s="60"/>
      <c r="N205" s="94"/>
      <c r="O205" s="91"/>
      <c r="P205" s="49"/>
      <c r="Q205" s="815"/>
      <c r="R205" s="110"/>
      <c r="S205" s="94"/>
      <c r="T205" s="91"/>
      <c r="U205" s="49"/>
      <c r="V205" s="815"/>
      <c r="W205" s="110"/>
      <c r="X205" s="94"/>
      <c r="Y205" s="91"/>
      <c r="Z205" s="49"/>
      <c r="AA205" s="815"/>
      <c r="AB205" s="110"/>
      <c r="AC205" s="94"/>
      <c r="AD205" s="91"/>
      <c r="AE205" s="49"/>
      <c r="AF205" s="815"/>
      <c r="AG205" s="93"/>
      <c r="AH205" s="94"/>
      <c r="AI205" s="91"/>
      <c r="AJ205" s="49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</row>
    <row r="206" spans="1:95" s="1" customFormat="1" ht="18" customHeight="1" thickBot="1">
      <c r="A206" s="847"/>
      <c r="B206" s="806"/>
      <c r="C206" s="28"/>
      <c r="D206" s="29"/>
      <c r="E206" s="30"/>
      <c r="F206" s="31"/>
      <c r="G206" s="815"/>
      <c r="H206" s="96"/>
      <c r="I206" s="95"/>
      <c r="J206" s="91"/>
      <c r="K206" s="49"/>
      <c r="L206" s="815"/>
      <c r="M206" s="61"/>
      <c r="N206" s="95"/>
      <c r="O206" s="91"/>
      <c r="P206" s="49"/>
      <c r="Q206" s="815"/>
      <c r="R206" s="119"/>
      <c r="S206" s="95"/>
      <c r="T206" s="91"/>
      <c r="U206" s="49"/>
      <c r="V206" s="815"/>
      <c r="W206" s="96"/>
      <c r="X206" s="95"/>
      <c r="Y206" s="91"/>
      <c r="Z206" s="49"/>
      <c r="AA206" s="815"/>
      <c r="AB206" s="96"/>
      <c r="AC206" s="95"/>
      <c r="AD206" s="91"/>
      <c r="AE206" s="49"/>
      <c r="AF206" s="815"/>
      <c r="AG206" s="96"/>
      <c r="AH206" s="95"/>
      <c r="AI206" s="91"/>
      <c r="AJ206" s="49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</row>
    <row r="207" spans="1:95" s="1" customFormat="1" ht="18" hidden="1" customHeight="1" thickBot="1">
      <c r="A207" s="847"/>
      <c r="B207" s="806"/>
      <c r="C207" s="28"/>
      <c r="D207" s="29"/>
      <c r="E207" s="30"/>
      <c r="F207" s="31"/>
      <c r="G207" s="815"/>
      <c r="H207" s="60"/>
      <c r="I207" s="62"/>
      <c r="J207" s="55"/>
      <c r="K207" s="49"/>
      <c r="L207" s="815"/>
      <c r="M207" s="57"/>
      <c r="N207" s="58"/>
      <c r="O207" s="47"/>
      <c r="P207" s="49"/>
      <c r="Q207" s="815"/>
      <c r="R207" s="57"/>
      <c r="S207" s="58"/>
      <c r="T207" s="47"/>
      <c r="U207" s="49"/>
      <c r="V207" s="815"/>
      <c r="W207" s="60"/>
      <c r="X207" s="62"/>
      <c r="Y207" s="55"/>
      <c r="Z207" s="49"/>
      <c r="AA207" s="815"/>
      <c r="AB207" s="69"/>
      <c r="AC207" s="69"/>
      <c r="AD207" s="70"/>
      <c r="AE207" s="49"/>
      <c r="AF207" s="815"/>
      <c r="AG207" s="60"/>
      <c r="AH207" s="62"/>
      <c r="AI207" s="55"/>
      <c r="AJ207" s="49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</row>
    <row r="208" spans="1:95" s="1" customFormat="1" ht="18" hidden="1" customHeight="1">
      <c r="A208" s="847"/>
      <c r="B208" s="806"/>
      <c r="C208" s="28"/>
      <c r="D208" s="29"/>
      <c r="E208" s="30"/>
      <c r="F208" s="31"/>
      <c r="G208" s="815"/>
      <c r="H208" s="60"/>
      <c r="I208" s="62"/>
      <c r="J208" s="55"/>
      <c r="K208" s="41"/>
      <c r="L208" s="815"/>
      <c r="M208" s="57"/>
      <c r="N208" s="58"/>
      <c r="O208" s="47"/>
      <c r="P208" s="49"/>
      <c r="Q208" s="815"/>
      <c r="R208" s="57"/>
      <c r="S208" s="58"/>
      <c r="T208" s="47"/>
      <c r="U208" s="49"/>
      <c r="V208" s="815"/>
      <c r="W208" s="60"/>
      <c r="X208" s="62"/>
      <c r="Y208" s="55"/>
      <c r="Z208" s="41"/>
      <c r="AA208" s="815"/>
      <c r="AB208" s="69"/>
      <c r="AC208" s="69"/>
      <c r="AD208" s="70"/>
      <c r="AE208" s="49"/>
      <c r="AF208" s="815"/>
      <c r="AG208" s="60"/>
      <c r="AH208" s="62"/>
      <c r="AI208" s="55"/>
      <c r="AJ208" s="41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</row>
    <row r="209" spans="1:95" s="1" customFormat="1" ht="18" hidden="1" customHeight="1">
      <c r="A209" s="847"/>
      <c r="B209" s="806"/>
      <c r="C209" s="28"/>
      <c r="D209" s="29"/>
      <c r="E209" s="30"/>
      <c r="F209" s="31"/>
      <c r="G209" s="815"/>
      <c r="H209" s="60"/>
      <c r="I209" s="62"/>
      <c r="J209" s="55"/>
      <c r="K209" s="41"/>
      <c r="L209" s="815"/>
      <c r="M209" s="57"/>
      <c r="N209" s="58"/>
      <c r="O209" s="47"/>
      <c r="P209" s="49"/>
      <c r="Q209" s="815"/>
      <c r="R209" s="57"/>
      <c r="S209" s="58"/>
      <c r="T209" s="47"/>
      <c r="U209" s="49"/>
      <c r="V209" s="815"/>
      <c r="W209" s="60"/>
      <c r="X209" s="62"/>
      <c r="Y209" s="55"/>
      <c r="Z209" s="41"/>
      <c r="AA209" s="815"/>
      <c r="AB209" s="69"/>
      <c r="AC209" s="69"/>
      <c r="AD209" s="70"/>
      <c r="AE209" s="49"/>
      <c r="AF209" s="815"/>
      <c r="AG209" s="60"/>
      <c r="AH209" s="62"/>
      <c r="AI209" s="55"/>
      <c r="AJ209" s="41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</row>
    <row r="210" spans="1:95" s="1" customFormat="1" ht="18" hidden="1" customHeight="1">
      <c r="A210" s="847"/>
      <c r="B210" s="806"/>
      <c r="C210" s="28"/>
      <c r="D210" s="29"/>
      <c r="E210" s="30"/>
      <c r="F210" s="31"/>
      <c r="G210" s="815"/>
      <c r="H210" s="60"/>
      <c r="I210" s="62"/>
      <c r="J210" s="55"/>
      <c r="K210" s="41"/>
      <c r="L210" s="815"/>
      <c r="M210" s="57"/>
      <c r="N210" s="58"/>
      <c r="O210" s="47"/>
      <c r="P210" s="49"/>
      <c r="Q210" s="815"/>
      <c r="R210" s="57"/>
      <c r="S210" s="58"/>
      <c r="T210" s="47"/>
      <c r="U210" s="49"/>
      <c r="V210" s="815"/>
      <c r="W210" s="60"/>
      <c r="X210" s="62"/>
      <c r="Y210" s="55"/>
      <c r="Z210" s="41"/>
      <c r="AA210" s="815"/>
      <c r="AB210" s="69"/>
      <c r="AC210" s="69"/>
      <c r="AD210" s="70"/>
      <c r="AE210" s="49"/>
      <c r="AF210" s="815"/>
      <c r="AG210" s="60"/>
      <c r="AH210" s="62"/>
      <c r="AI210" s="55"/>
      <c r="AJ210" s="41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</row>
    <row r="211" spans="1:95" s="1" customFormat="1" ht="18" hidden="1" customHeight="1">
      <c r="A211" s="847"/>
      <c r="B211" s="806"/>
      <c r="C211" s="28"/>
      <c r="D211" s="29"/>
      <c r="E211" s="30"/>
      <c r="F211" s="31"/>
      <c r="G211" s="815"/>
      <c r="H211" s="60"/>
      <c r="I211" s="62"/>
      <c r="J211" s="55"/>
      <c r="K211" s="41"/>
      <c r="L211" s="815"/>
      <c r="M211" s="57"/>
      <c r="N211" s="58"/>
      <c r="O211" s="47"/>
      <c r="P211" s="49"/>
      <c r="Q211" s="815"/>
      <c r="R211" s="57"/>
      <c r="S211" s="58"/>
      <c r="T211" s="47"/>
      <c r="U211" s="49"/>
      <c r="V211" s="815"/>
      <c r="W211" s="60"/>
      <c r="X211" s="62"/>
      <c r="Y211" s="55"/>
      <c r="Z211" s="41"/>
      <c r="AA211" s="815"/>
      <c r="AB211" s="69"/>
      <c r="AC211" s="69"/>
      <c r="AD211" s="70"/>
      <c r="AE211" s="49"/>
      <c r="AF211" s="815"/>
      <c r="AG211" s="60"/>
      <c r="AH211" s="62"/>
      <c r="AI211" s="55"/>
      <c r="AJ211" s="4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</row>
    <row r="212" spans="1:95" s="1" customFormat="1" ht="18" hidden="1" customHeight="1">
      <c r="A212" s="847"/>
      <c r="B212" s="806"/>
      <c r="C212" s="28"/>
      <c r="D212" s="29"/>
      <c r="E212" s="30"/>
      <c r="F212" s="31"/>
      <c r="G212" s="815"/>
      <c r="H212" s="60"/>
      <c r="I212" s="62"/>
      <c r="J212" s="55"/>
      <c r="K212" s="41"/>
      <c r="L212" s="815"/>
      <c r="M212" s="57"/>
      <c r="N212" s="58"/>
      <c r="O212" s="47"/>
      <c r="P212" s="49"/>
      <c r="Q212" s="815"/>
      <c r="R212" s="57"/>
      <c r="S212" s="58"/>
      <c r="T212" s="47"/>
      <c r="U212" s="49"/>
      <c r="V212" s="815"/>
      <c r="W212" s="60"/>
      <c r="X212" s="62"/>
      <c r="Y212" s="55"/>
      <c r="Z212" s="41"/>
      <c r="AA212" s="815"/>
      <c r="AB212" s="69"/>
      <c r="AC212" s="69"/>
      <c r="AD212" s="70"/>
      <c r="AE212" s="49"/>
      <c r="AF212" s="815"/>
      <c r="AG212" s="60"/>
      <c r="AH212" s="62"/>
      <c r="AI212" s="55"/>
      <c r="AJ212" s="41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</row>
    <row r="213" spans="1:95" s="1" customFormat="1" ht="18" hidden="1" customHeight="1">
      <c r="A213" s="848"/>
      <c r="B213" s="806"/>
      <c r="C213" s="28"/>
      <c r="D213" s="29"/>
      <c r="E213" s="30"/>
      <c r="F213" s="31"/>
      <c r="G213" s="816"/>
      <c r="H213" s="61"/>
      <c r="I213" s="63"/>
      <c r="J213" s="56"/>
      <c r="K213" s="42"/>
      <c r="L213" s="816"/>
      <c r="M213" s="57"/>
      <c r="N213" s="58"/>
      <c r="O213" s="47"/>
      <c r="P213" s="49"/>
      <c r="Q213" s="816"/>
      <c r="R213" s="57"/>
      <c r="S213" s="58"/>
      <c r="T213" s="47"/>
      <c r="U213" s="49"/>
      <c r="V213" s="816"/>
      <c r="W213" s="61"/>
      <c r="X213" s="63"/>
      <c r="Y213" s="56"/>
      <c r="Z213" s="42"/>
      <c r="AA213" s="816"/>
      <c r="AB213" s="71"/>
      <c r="AC213" s="71"/>
      <c r="AD213" s="72"/>
      <c r="AE213" s="52"/>
      <c r="AF213" s="816"/>
      <c r="AG213" s="61"/>
      <c r="AH213" s="63"/>
      <c r="AI213" s="56"/>
      <c r="AJ213" s="42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</row>
    <row r="214" spans="1:95" s="1" customFormat="1" ht="18" customHeight="1">
      <c r="A214" s="837" t="s">
        <v>11</v>
      </c>
      <c r="B214" s="132"/>
      <c r="C214" s="133"/>
      <c r="D214" s="134"/>
      <c r="E214" s="135"/>
      <c r="F214" s="136"/>
      <c r="G214" s="204"/>
      <c r="H214" s="205"/>
      <c r="I214" s="176"/>
      <c r="J214" s="138"/>
      <c r="K214" s="171"/>
      <c r="L214" s="172"/>
      <c r="M214" s="173"/>
      <c r="N214" s="137"/>
      <c r="O214" s="138"/>
      <c r="P214" s="171"/>
      <c r="Q214" s="172"/>
      <c r="R214" s="173"/>
      <c r="S214" s="137"/>
      <c r="T214" s="138"/>
      <c r="U214" s="171"/>
      <c r="V214" s="172"/>
      <c r="W214" s="173"/>
      <c r="X214" s="137"/>
      <c r="Y214" s="138"/>
      <c r="Z214" s="171"/>
      <c r="AA214" s="172"/>
      <c r="AB214" s="173"/>
      <c r="AC214" s="137"/>
      <c r="AD214" s="138"/>
      <c r="AE214" s="171"/>
      <c r="AF214" s="132"/>
      <c r="AG214" s="133"/>
      <c r="AH214" s="134"/>
      <c r="AI214" s="135"/>
      <c r="AJ214" s="136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</row>
    <row r="215" spans="1:95" s="1" customFormat="1" ht="18" customHeight="1">
      <c r="A215" s="838"/>
      <c r="B215" s="73"/>
      <c r="C215" s="140"/>
      <c r="D215" s="141"/>
      <c r="E215" s="74"/>
      <c r="F215" s="75"/>
      <c r="G215" s="142"/>
      <c r="H215" s="202"/>
      <c r="I215" s="144"/>
      <c r="J215" s="145"/>
      <c r="K215" s="146"/>
      <c r="L215" s="142"/>
      <c r="M215" s="202"/>
      <c r="N215" s="144"/>
      <c r="O215" s="145"/>
      <c r="P215" s="146"/>
      <c r="Q215" s="142"/>
      <c r="R215" s="202"/>
      <c r="S215" s="148"/>
      <c r="T215" s="145"/>
      <c r="U215" s="146"/>
      <c r="V215" s="142"/>
      <c r="W215" s="202"/>
      <c r="X215" s="148"/>
      <c r="Y215" s="145"/>
      <c r="Z215" s="146"/>
      <c r="AA215" s="142"/>
      <c r="AB215" s="202"/>
      <c r="AC215" s="144"/>
      <c r="AD215" s="145"/>
      <c r="AE215" s="146"/>
      <c r="AF215" s="73"/>
      <c r="AG215" s="140"/>
      <c r="AH215" s="141"/>
      <c r="AI215" s="74"/>
      <c r="AJ215" s="7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</row>
    <row r="216" spans="1:95" s="1" customFormat="1" ht="18" customHeight="1">
      <c r="A216" s="838"/>
      <c r="B216" s="73"/>
      <c r="C216" s="140"/>
      <c r="D216" s="141"/>
      <c r="E216" s="74"/>
      <c r="F216" s="75"/>
      <c r="G216" s="73"/>
      <c r="H216" s="202"/>
      <c r="I216" s="107"/>
      <c r="J216" s="74"/>
      <c r="K216" s="75"/>
      <c r="L216" s="142"/>
      <c r="M216" s="202"/>
      <c r="N216" s="144"/>
      <c r="O216" s="145"/>
      <c r="P216" s="146"/>
      <c r="Q216" s="142"/>
      <c r="R216" s="202"/>
      <c r="S216" s="148"/>
      <c r="T216" s="145"/>
      <c r="U216" s="146"/>
      <c r="V216" s="142"/>
      <c r="W216" s="202"/>
      <c r="X216" s="148"/>
      <c r="Y216" s="145"/>
      <c r="Z216" s="146"/>
      <c r="AA216" s="142"/>
      <c r="AB216" s="202"/>
      <c r="AC216" s="148"/>
      <c r="AD216" s="145"/>
      <c r="AE216" s="146"/>
      <c r="AF216" s="73"/>
      <c r="AG216" s="140"/>
      <c r="AH216" s="141"/>
      <c r="AI216" s="74"/>
      <c r="AJ216" s="75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</row>
    <row r="217" spans="1:95" s="1" customFormat="1" ht="18" customHeight="1">
      <c r="A217" s="838"/>
      <c r="B217" s="73"/>
      <c r="C217" s="140"/>
      <c r="D217" s="141"/>
      <c r="E217" s="74"/>
      <c r="F217" s="75"/>
      <c r="G217" s="73"/>
      <c r="H217" s="202"/>
      <c r="I217" s="107"/>
      <c r="J217" s="74"/>
      <c r="K217" s="75"/>
      <c r="L217" s="142"/>
      <c r="M217" s="202"/>
      <c r="N217" s="144"/>
      <c r="O217" s="145"/>
      <c r="P217" s="146"/>
      <c r="Q217" s="142"/>
      <c r="R217" s="202"/>
      <c r="S217" s="148"/>
      <c r="T217" s="145"/>
      <c r="U217" s="146"/>
      <c r="V217" s="142"/>
      <c r="W217" s="202"/>
      <c r="X217" s="148"/>
      <c r="Y217" s="145"/>
      <c r="Z217" s="146"/>
      <c r="AA217" s="142"/>
      <c r="AB217" s="202"/>
      <c r="AC217" s="148"/>
      <c r="AD217" s="145"/>
      <c r="AE217" s="146"/>
      <c r="AF217" s="73"/>
      <c r="AG217" s="140"/>
      <c r="AH217" s="141"/>
      <c r="AI217" s="74"/>
      <c r="AJ217" s="75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</row>
    <row r="218" spans="1:95" s="1" customFormat="1" ht="18" customHeight="1">
      <c r="A218" s="838"/>
      <c r="B218" s="73"/>
      <c r="C218" s="140"/>
      <c r="D218" s="141"/>
      <c r="E218" s="74"/>
      <c r="F218" s="75"/>
      <c r="G218" s="73"/>
      <c r="H218" s="106"/>
      <c r="I218" s="107"/>
      <c r="J218" s="74"/>
      <c r="K218" s="75"/>
      <c r="L218" s="142"/>
      <c r="M218" s="143"/>
      <c r="N218" s="144"/>
      <c r="O218" s="145"/>
      <c r="P218" s="146"/>
      <c r="Q218" s="142"/>
      <c r="R218" s="147"/>
      <c r="S218" s="148"/>
      <c r="T218" s="145"/>
      <c r="U218" s="146"/>
      <c r="V218" s="203"/>
      <c r="W218" s="143"/>
      <c r="X218" s="144"/>
      <c r="Y218" s="145"/>
      <c r="Z218" s="146"/>
      <c r="AA218" s="142"/>
      <c r="AB218" s="147"/>
      <c r="AC218" s="148"/>
      <c r="AD218" s="145"/>
      <c r="AE218" s="146"/>
      <c r="AF218" s="73"/>
      <c r="AG218" s="140"/>
      <c r="AH218" s="141"/>
      <c r="AI218" s="74"/>
      <c r="AJ218" s="75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</row>
    <row r="219" spans="1:95" s="1" customFormat="1" ht="18" customHeight="1">
      <c r="A219" s="838"/>
      <c r="B219" s="73"/>
      <c r="C219" s="140"/>
      <c r="D219" s="141"/>
      <c r="E219" s="74"/>
      <c r="F219" s="75"/>
      <c r="G219" s="142"/>
      <c r="H219" s="143"/>
      <c r="I219" s="144"/>
      <c r="J219" s="145"/>
      <c r="K219" s="146"/>
      <c r="L219" s="142"/>
      <c r="M219" s="143"/>
      <c r="N219" s="144"/>
      <c r="O219" s="145"/>
      <c r="P219" s="146"/>
      <c r="Q219" s="142"/>
      <c r="R219" s="147"/>
      <c r="S219" s="148"/>
      <c r="T219" s="145"/>
      <c r="U219" s="146"/>
      <c r="V219" s="142"/>
      <c r="W219" s="143"/>
      <c r="X219" s="144"/>
      <c r="Y219" s="145"/>
      <c r="Z219" s="146"/>
      <c r="AA219" s="142"/>
      <c r="AB219" s="147"/>
      <c r="AC219" s="148"/>
      <c r="AD219" s="145"/>
      <c r="AE219" s="146"/>
      <c r="AF219" s="73"/>
      <c r="AG219" s="140"/>
      <c r="AH219" s="141"/>
      <c r="AI219" s="74"/>
      <c r="AJ219" s="75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</row>
    <row r="220" spans="1:95" s="1" customFormat="1" ht="18" customHeight="1">
      <c r="A220" s="838"/>
      <c r="B220" s="73"/>
      <c r="C220" s="140"/>
      <c r="D220" s="141"/>
      <c r="E220" s="74"/>
      <c r="F220" s="75"/>
      <c r="G220" s="142"/>
      <c r="H220" s="143"/>
      <c r="I220" s="144"/>
      <c r="J220" s="145"/>
      <c r="K220" s="146"/>
      <c r="L220" s="142"/>
      <c r="M220" s="143"/>
      <c r="N220" s="144"/>
      <c r="O220" s="145"/>
      <c r="P220" s="146"/>
      <c r="Q220" s="142"/>
      <c r="R220" s="147"/>
      <c r="S220" s="148"/>
      <c r="T220" s="145"/>
      <c r="U220" s="146"/>
      <c r="V220" s="142"/>
      <c r="W220" s="143"/>
      <c r="X220" s="144"/>
      <c r="Y220" s="145"/>
      <c r="Z220" s="146"/>
      <c r="AA220" s="142"/>
      <c r="AB220" s="147"/>
      <c r="AC220" s="148"/>
      <c r="AD220" s="145"/>
      <c r="AE220" s="146"/>
      <c r="AF220" s="73"/>
      <c r="AG220" s="140"/>
      <c r="AH220" s="141"/>
      <c r="AI220" s="74"/>
      <c r="AJ220" s="75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</row>
    <row r="221" spans="1:95" s="1" customFormat="1" ht="18" customHeight="1" thickBot="1">
      <c r="A221" s="838"/>
      <c r="B221" s="73"/>
      <c r="C221" s="140"/>
      <c r="D221" s="141"/>
      <c r="E221" s="74"/>
      <c r="F221" s="75"/>
      <c r="G221" s="142"/>
      <c r="H221" s="143"/>
      <c r="I221" s="144"/>
      <c r="J221" s="145"/>
      <c r="K221" s="146"/>
      <c r="L221" s="142"/>
      <c r="M221" s="143"/>
      <c r="N221" s="144"/>
      <c r="O221" s="145"/>
      <c r="P221" s="146"/>
      <c r="Q221" s="142"/>
      <c r="R221" s="147"/>
      <c r="S221" s="148"/>
      <c r="T221" s="145"/>
      <c r="U221" s="146"/>
      <c r="V221" s="142"/>
      <c r="W221" s="143"/>
      <c r="X221" s="144"/>
      <c r="Y221" s="145"/>
      <c r="Z221" s="146"/>
      <c r="AA221" s="142"/>
      <c r="AB221" s="147"/>
      <c r="AC221" s="148"/>
      <c r="AD221" s="145"/>
      <c r="AE221" s="146"/>
      <c r="AF221" s="73"/>
      <c r="AG221" s="140"/>
      <c r="AH221" s="141"/>
      <c r="AI221" s="74"/>
      <c r="AJ221" s="75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</row>
    <row r="222" spans="1:95" s="1" customFormat="1" ht="18" hidden="1" customHeight="1">
      <c r="A222" s="838"/>
      <c r="B222" s="73"/>
      <c r="C222" s="140"/>
      <c r="D222" s="141"/>
      <c r="E222" s="74"/>
      <c r="F222" s="75"/>
      <c r="G222" s="142"/>
      <c r="H222" s="143"/>
      <c r="I222" s="144"/>
      <c r="J222" s="145"/>
      <c r="K222" s="146"/>
      <c r="L222" s="142"/>
      <c r="M222" s="143"/>
      <c r="N222" s="144"/>
      <c r="O222" s="145"/>
      <c r="P222" s="146"/>
      <c r="Q222" s="142"/>
      <c r="R222" s="147"/>
      <c r="S222" s="148"/>
      <c r="T222" s="145"/>
      <c r="U222" s="146"/>
      <c r="V222" s="142"/>
      <c r="W222" s="147"/>
      <c r="X222" s="148"/>
      <c r="Y222" s="145"/>
      <c r="Z222" s="146"/>
      <c r="AA222" s="142"/>
      <c r="AB222" s="147"/>
      <c r="AC222" s="148"/>
      <c r="AD222" s="145"/>
      <c r="AE222" s="146"/>
      <c r="AF222" s="73"/>
      <c r="AG222" s="140"/>
      <c r="AH222" s="141"/>
      <c r="AI222" s="74"/>
      <c r="AJ222" s="75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</row>
    <row r="223" spans="1:95" s="1" customFormat="1" ht="18" hidden="1" customHeight="1">
      <c r="A223" s="838"/>
      <c r="B223" s="73"/>
      <c r="C223" s="140"/>
      <c r="D223" s="141"/>
      <c r="E223" s="74"/>
      <c r="F223" s="75"/>
      <c r="G223" s="142"/>
      <c r="H223" s="143"/>
      <c r="I223" s="144"/>
      <c r="J223" s="145"/>
      <c r="K223" s="146"/>
      <c r="L223" s="142"/>
      <c r="M223" s="143"/>
      <c r="N223" s="144"/>
      <c r="O223" s="145"/>
      <c r="P223" s="146"/>
      <c r="Q223" s="142"/>
      <c r="R223" s="147"/>
      <c r="S223" s="148"/>
      <c r="T223" s="145"/>
      <c r="U223" s="146"/>
      <c r="V223" s="142"/>
      <c r="W223" s="147"/>
      <c r="X223" s="148"/>
      <c r="Y223" s="145"/>
      <c r="Z223" s="146"/>
      <c r="AA223" s="142"/>
      <c r="AB223" s="147"/>
      <c r="AC223" s="148"/>
      <c r="AD223" s="145"/>
      <c r="AE223" s="146"/>
      <c r="AF223" s="73"/>
      <c r="AG223" s="140"/>
      <c r="AH223" s="141"/>
      <c r="AI223" s="74"/>
      <c r="AJ223" s="75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</row>
    <row r="224" spans="1:95" s="1" customFormat="1" ht="18" hidden="1" customHeight="1">
      <c r="A224" s="838"/>
      <c r="B224" s="73"/>
      <c r="C224" s="140"/>
      <c r="D224" s="141"/>
      <c r="E224" s="74"/>
      <c r="F224" s="75"/>
      <c r="G224" s="142"/>
      <c r="H224" s="143"/>
      <c r="I224" s="144"/>
      <c r="J224" s="145"/>
      <c r="K224" s="146"/>
      <c r="L224" s="142"/>
      <c r="M224" s="143"/>
      <c r="N224" s="144"/>
      <c r="O224" s="145"/>
      <c r="P224" s="146"/>
      <c r="Q224" s="142"/>
      <c r="R224" s="147"/>
      <c r="S224" s="148"/>
      <c r="T224" s="145"/>
      <c r="U224" s="146"/>
      <c r="V224" s="142"/>
      <c r="W224" s="147"/>
      <c r="X224" s="148"/>
      <c r="Y224" s="145"/>
      <c r="Z224" s="146"/>
      <c r="AA224" s="142"/>
      <c r="AB224" s="147"/>
      <c r="AC224" s="148"/>
      <c r="AD224" s="145"/>
      <c r="AE224" s="146"/>
      <c r="AF224" s="73"/>
      <c r="AG224" s="140"/>
      <c r="AH224" s="141"/>
      <c r="AI224" s="74"/>
      <c r="AJ224" s="75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</row>
    <row r="225" spans="1:95" s="1" customFormat="1" ht="18" hidden="1" customHeight="1">
      <c r="A225" s="838"/>
      <c r="B225" s="73"/>
      <c r="C225" s="140"/>
      <c r="D225" s="141"/>
      <c r="E225" s="74"/>
      <c r="F225" s="75"/>
      <c r="G225" s="142"/>
      <c r="H225" s="143"/>
      <c r="I225" s="144"/>
      <c r="J225" s="145"/>
      <c r="K225" s="146"/>
      <c r="L225" s="142"/>
      <c r="M225" s="143"/>
      <c r="N225" s="144"/>
      <c r="O225" s="145"/>
      <c r="P225" s="146"/>
      <c r="Q225" s="142"/>
      <c r="R225" s="147"/>
      <c r="S225" s="148"/>
      <c r="T225" s="145"/>
      <c r="U225" s="146"/>
      <c r="V225" s="142"/>
      <c r="W225" s="147"/>
      <c r="X225" s="148"/>
      <c r="Y225" s="145"/>
      <c r="Z225" s="146"/>
      <c r="AA225" s="142"/>
      <c r="AB225" s="147"/>
      <c r="AC225" s="148"/>
      <c r="AD225" s="145"/>
      <c r="AE225" s="146"/>
      <c r="AF225" s="73"/>
      <c r="AG225" s="140"/>
      <c r="AH225" s="141"/>
      <c r="AI225" s="74"/>
      <c r="AJ225" s="7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</row>
    <row r="226" spans="1:95" s="1" customFormat="1" ht="18" hidden="1" customHeight="1">
      <c r="A226" s="838"/>
      <c r="B226" s="73"/>
      <c r="C226" s="140"/>
      <c r="D226" s="141"/>
      <c r="E226" s="74"/>
      <c r="F226" s="75"/>
      <c r="G226" s="142"/>
      <c r="H226" s="143"/>
      <c r="I226" s="144"/>
      <c r="J226" s="145"/>
      <c r="K226" s="146"/>
      <c r="L226" s="142"/>
      <c r="M226" s="143"/>
      <c r="N226" s="144"/>
      <c r="O226" s="145"/>
      <c r="P226" s="146"/>
      <c r="Q226" s="142"/>
      <c r="R226" s="147"/>
      <c r="S226" s="148"/>
      <c r="T226" s="145"/>
      <c r="U226" s="146"/>
      <c r="V226" s="142"/>
      <c r="W226" s="147"/>
      <c r="X226" s="148"/>
      <c r="Y226" s="145"/>
      <c r="Z226" s="146"/>
      <c r="AA226" s="142"/>
      <c r="AB226" s="147"/>
      <c r="AC226" s="148"/>
      <c r="AD226" s="145"/>
      <c r="AE226" s="146"/>
      <c r="AF226" s="73"/>
      <c r="AG226" s="140"/>
      <c r="AH226" s="141"/>
      <c r="AI226" s="74"/>
      <c r="AJ226" s="75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</row>
    <row r="227" spans="1:95" s="1" customFormat="1" ht="18" hidden="1" customHeight="1">
      <c r="A227" s="838"/>
      <c r="B227" s="73"/>
      <c r="C227" s="140"/>
      <c r="D227" s="141"/>
      <c r="E227" s="74"/>
      <c r="F227" s="75"/>
      <c r="G227" s="142"/>
      <c r="H227" s="143"/>
      <c r="I227" s="144"/>
      <c r="J227" s="145"/>
      <c r="K227" s="146"/>
      <c r="L227" s="142"/>
      <c r="M227" s="143"/>
      <c r="N227" s="144"/>
      <c r="O227" s="145"/>
      <c r="P227" s="146"/>
      <c r="Q227" s="142"/>
      <c r="R227" s="147"/>
      <c r="S227" s="148"/>
      <c r="T227" s="145"/>
      <c r="U227" s="146"/>
      <c r="V227" s="142"/>
      <c r="W227" s="147"/>
      <c r="X227" s="148"/>
      <c r="Y227" s="145"/>
      <c r="Z227" s="146"/>
      <c r="AA227" s="142"/>
      <c r="AB227" s="147"/>
      <c r="AC227" s="148"/>
      <c r="AD227" s="145"/>
      <c r="AE227" s="146"/>
      <c r="AF227" s="73"/>
      <c r="AG227" s="140"/>
      <c r="AH227" s="141"/>
      <c r="AI227" s="74"/>
      <c r="AJ227" s="75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</row>
    <row r="228" spans="1:95" s="1" customFormat="1" ht="18" hidden="1" customHeight="1">
      <c r="A228" s="838"/>
      <c r="B228" s="76"/>
      <c r="C228" s="149"/>
      <c r="D228" s="77"/>
      <c r="E228" s="77"/>
      <c r="F228" s="78"/>
      <c r="G228" s="150"/>
      <c r="H228" s="151"/>
      <c r="I228" s="152"/>
      <c r="J228" s="153"/>
      <c r="K228" s="154"/>
      <c r="L228" s="150"/>
      <c r="M228" s="151"/>
      <c r="N228" s="152"/>
      <c r="O228" s="153"/>
      <c r="P228" s="154"/>
      <c r="Q228" s="150"/>
      <c r="R228" s="155"/>
      <c r="S228" s="153"/>
      <c r="T228" s="153"/>
      <c r="U228" s="154"/>
      <c r="V228" s="150"/>
      <c r="W228" s="155"/>
      <c r="X228" s="153"/>
      <c r="Y228" s="153"/>
      <c r="Z228" s="154"/>
      <c r="AA228" s="150"/>
      <c r="AB228" s="155"/>
      <c r="AC228" s="153"/>
      <c r="AD228" s="153"/>
      <c r="AE228" s="154"/>
      <c r="AF228" s="76"/>
      <c r="AG228" s="149"/>
      <c r="AH228" s="77"/>
      <c r="AI228" s="77"/>
      <c r="AJ228" s="7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</row>
    <row r="229" spans="1:95" s="1" customFormat="1" ht="18" hidden="1" customHeight="1">
      <c r="A229" s="839"/>
      <c r="B229" s="840" t="s">
        <v>8</v>
      </c>
      <c r="C229" s="841"/>
      <c r="D229" s="842"/>
      <c r="E229" s="841"/>
      <c r="F229" s="9" t="s">
        <v>9</v>
      </c>
      <c r="G229" s="843"/>
      <c r="H229" s="844"/>
      <c r="I229" s="845"/>
      <c r="J229" s="844"/>
      <c r="K229" s="156"/>
      <c r="L229" s="843"/>
      <c r="M229" s="844"/>
      <c r="N229" s="845"/>
      <c r="O229" s="844"/>
      <c r="P229" s="156"/>
      <c r="Q229" s="843"/>
      <c r="R229" s="844"/>
      <c r="S229" s="845"/>
      <c r="T229" s="844"/>
      <c r="U229" s="156"/>
      <c r="V229" s="843"/>
      <c r="W229" s="844"/>
      <c r="X229" s="845"/>
      <c r="Y229" s="844"/>
      <c r="Z229" s="156"/>
      <c r="AA229" s="843"/>
      <c r="AB229" s="844"/>
      <c r="AC229" s="845"/>
      <c r="AD229" s="844"/>
      <c r="AE229" s="156"/>
      <c r="AF229" s="840"/>
      <c r="AG229" s="841"/>
      <c r="AH229" s="842"/>
      <c r="AI229" s="841"/>
      <c r="AJ229" s="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</row>
    <row r="230" spans="1:95" s="1" customFormat="1" ht="18" hidden="1" customHeight="1">
      <c r="A230" s="837"/>
      <c r="B230" s="73"/>
      <c r="C230" s="140"/>
      <c r="D230" s="141"/>
      <c r="E230" s="74"/>
      <c r="F230" s="75"/>
      <c r="G230" s="172"/>
      <c r="H230" s="173"/>
      <c r="I230" s="137"/>
      <c r="J230" s="138"/>
      <c r="K230" s="139"/>
      <c r="L230" s="172"/>
      <c r="M230" s="173"/>
      <c r="N230" s="137"/>
      <c r="O230" s="138"/>
      <c r="P230" s="139"/>
      <c r="Q230" s="172"/>
      <c r="R230" s="173"/>
      <c r="S230" s="137"/>
      <c r="T230" s="138"/>
      <c r="U230" s="139"/>
      <c r="V230" s="172"/>
      <c r="W230" s="173"/>
      <c r="X230" s="137"/>
      <c r="Y230" s="138"/>
      <c r="Z230" s="139"/>
      <c r="AA230" s="172"/>
      <c r="AB230" s="173"/>
      <c r="AC230" s="137"/>
      <c r="AD230" s="138"/>
      <c r="AE230" s="139"/>
      <c r="AF230" s="132"/>
      <c r="AG230" s="133"/>
      <c r="AH230" s="134"/>
      <c r="AI230" s="135"/>
      <c r="AJ230" s="136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</row>
    <row r="231" spans="1:95" s="1" customFormat="1" ht="18" hidden="1" customHeight="1">
      <c r="A231" s="838"/>
      <c r="B231" s="132"/>
      <c r="C231" s="133"/>
      <c r="D231" s="134"/>
      <c r="E231" s="135"/>
      <c r="F231" s="136"/>
      <c r="G231" s="142"/>
      <c r="H231" s="143"/>
      <c r="I231" s="144"/>
      <c r="J231" s="145"/>
      <c r="K231" s="146"/>
      <c r="L231" s="142"/>
      <c r="M231" s="143"/>
      <c r="N231" s="144"/>
      <c r="O231" s="145"/>
      <c r="P231" s="146"/>
      <c r="Q231" s="142"/>
      <c r="R231" s="143"/>
      <c r="S231" s="144"/>
      <c r="T231" s="145"/>
      <c r="U231" s="146"/>
      <c r="V231" s="142"/>
      <c r="W231" s="143"/>
      <c r="X231" s="144"/>
      <c r="Y231" s="145"/>
      <c r="Z231" s="146"/>
      <c r="AA231" s="142"/>
      <c r="AB231" s="143"/>
      <c r="AC231" s="144"/>
      <c r="AD231" s="145"/>
      <c r="AE231" s="146"/>
      <c r="AF231" s="132"/>
      <c r="AG231" s="133"/>
      <c r="AH231" s="134"/>
      <c r="AI231" s="135"/>
      <c r="AJ231" s="136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</row>
    <row r="232" spans="1:95" s="1" customFormat="1" ht="18" hidden="1" customHeight="1">
      <c r="A232" s="838"/>
      <c r="B232" s="132"/>
      <c r="C232" s="133"/>
      <c r="D232" s="134"/>
      <c r="E232" s="135"/>
      <c r="F232" s="136"/>
      <c r="G232" s="142"/>
      <c r="H232" s="143"/>
      <c r="I232" s="144"/>
      <c r="J232" s="145"/>
      <c r="K232" s="146"/>
      <c r="L232" s="142"/>
      <c r="M232" s="143"/>
      <c r="N232" s="144"/>
      <c r="O232" s="145"/>
      <c r="P232" s="146"/>
      <c r="Q232" s="142"/>
      <c r="R232" s="143"/>
      <c r="S232" s="144"/>
      <c r="T232" s="145"/>
      <c r="U232" s="146"/>
      <c r="V232" s="142"/>
      <c r="W232" s="143"/>
      <c r="X232" s="144"/>
      <c r="Y232" s="145"/>
      <c r="Z232" s="146"/>
      <c r="AA232" s="142"/>
      <c r="AB232" s="143"/>
      <c r="AC232" s="144"/>
      <c r="AD232" s="145"/>
      <c r="AE232" s="146"/>
      <c r="AF232" s="132"/>
      <c r="AG232" s="133"/>
      <c r="AH232" s="134"/>
      <c r="AI232" s="135"/>
      <c r="AJ232" s="136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</row>
    <row r="233" spans="1:95" s="1" customFormat="1" ht="18" hidden="1" customHeight="1">
      <c r="A233" s="838"/>
      <c r="B233" s="132"/>
      <c r="C233" s="133"/>
      <c r="D233" s="134"/>
      <c r="E233" s="135"/>
      <c r="F233" s="136"/>
      <c r="G233" s="142"/>
      <c r="H233" s="143"/>
      <c r="I233" s="144"/>
      <c r="J233" s="145"/>
      <c r="K233" s="146"/>
      <c r="L233" s="142"/>
      <c r="M233" s="143"/>
      <c r="N233" s="144"/>
      <c r="O233" s="145"/>
      <c r="P233" s="146"/>
      <c r="Q233" s="142"/>
      <c r="R233" s="143"/>
      <c r="S233" s="144"/>
      <c r="T233" s="145"/>
      <c r="U233" s="146"/>
      <c r="V233" s="142"/>
      <c r="W233" s="143"/>
      <c r="X233" s="144"/>
      <c r="Y233" s="145"/>
      <c r="Z233" s="146"/>
      <c r="AA233" s="142"/>
      <c r="AB233" s="143"/>
      <c r="AC233" s="144"/>
      <c r="AD233" s="145"/>
      <c r="AE233" s="146"/>
      <c r="AF233" s="132"/>
      <c r="AG233" s="133"/>
      <c r="AH233" s="134"/>
      <c r="AI233" s="135"/>
      <c r="AJ233" s="136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</row>
    <row r="234" spans="1:95" s="1" customFormat="1" ht="18" hidden="1" customHeight="1">
      <c r="A234" s="839"/>
      <c r="B234" s="840" t="s">
        <v>8</v>
      </c>
      <c r="C234" s="841"/>
      <c r="D234" s="842"/>
      <c r="E234" s="841"/>
      <c r="F234" s="9" t="s">
        <v>9</v>
      </c>
      <c r="G234" s="843"/>
      <c r="H234" s="844"/>
      <c r="I234" s="845"/>
      <c r="J234" s="844"/>
      <c r="K234" s="156"/>
      <c r="L234" s="843"/>
      <c r="M234" s="844"/>
      <c r="N234" s="845"/>
      <c r="O234" s="844"/>
      <c r="P234" s="156"/>
      <c r="Q234" s="843"/>
      <c r="R234" s="844"/>
      <c r="S234" s="845"/>
      <c r="T234" s="844"/>
      <c r="U234" s="156"/>
      <c r="V234" s="843"/>
      <c r="W234" s="844"/>
      <c r="X234" s="845"/>
      <c r="Y234" s="844"/>
      <c r="Z234" s="156"/>
      <c r="AA234" s="843"/>
      <c r="AB234" s="844"/>
      <c r="AC234" s="845"/>
      <c r="AD234" s="844"/>
      <c r="AE234" s="156"/>
      <c r="AF234" s="840" t="s">
        <v>8</v>
      </c>
      <c r="AG234" s="841"/>
      <c r="AH234" s="842"/>
      <c r="AI234" s="841"/>
      <c r="AJ234" s="9" t="s">
        <v>9</v>
      </c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</row>
    <row r="235" spans="1:95" s="1" customFormat="1" ht="18" customHeight="1">
      <c r="A235" s="837" t="s">
        <v>10</v>
      </c>
      <c r="B235" s="132"/>
      <c r="C235" s="133"/>
      <c r="D235" s="134"/>
      <c r="E235" s="135"/>
      <c r="F235" s="136"/>
      <c r="G235" s="174"/>
      <c r="H235" s="175"/>
      <c r="I235" s="176"/>
      <c r="J235" s="177"/>
      <c r="K235" s="139"/>
      <c r="L235" s="178"/>
      <c r="M235" s="175"/>
      <c r="N235" s="176"/>
      <c r="O235" s="179"/>
      <c r="P235" s="139"/>
      <c r="Q235" s="174"/>
      <c r="R235" s="175"/>
      <c r="S235" s="176"/>
      <c r="T235" s="138"/>
      <c r="U235" s="171"/>
      <c r="V235" s="172"/>
      <c r="W235" s="173"/>
      <c r="X235" s="137"/>
      <c r="Y235" s="138"/>
      <c r="Z235" s="171"/>
      <c r="AA235" s="178"/>
      <c r="AB235" s="180"/>
      <c r="AC235" s="181"/>
      <c r="AD235" s="179"/>
      <c r="AE235" s="139"/>
      <c r="AF235" s="132"/>
      <c r="AG235" s="133"/>
      <c r="AH235" s="134"/>
      <c r="AI235" s="135"/>
      <c r="AJ235" s="136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</row>
    <row r="236" spans="1:95" s="1" customFormat="1" ht="18" customHeight="1">
      <c r="A236" s="838"/>
      <c r="B236" s="73"/>
      <c r="C236" s="140"/>
      <c r="D236" s="141"/>
      <c r="E236" s="74"/>
      <c r="F236" s="75"/>
      <c r="G236" s="142"/>
      <c r="H236" s="143"/>
      <c r="I236" s="144"/>
      <c r="J236" s="182"/>
      <c r="K236" s="146"/>
      <c r="L236" s="142"/>
      <c r="M236" s="143"/>
      <c r="N236" s="144"/>
      <c r="O236" s="145"/>
      <c r="P236" s="146"/>
      <c r="Q236" s="142"/>
      <c r="R236" s="202"/>
      <c r="S236" s="144"/>
      <c r="T236" s="145"/>
      <c r="U236" s="146"/>
      <c r="V236" s="142"/>
      <c r="W236" s="143"/>
      <c r="X236" s="144"/>
      <c r="Y236" s="145"/>
      <c r="Z236" s="146"/>
      <c r="AA236" s="142"/>
      <c r="AB236" s="147"/>
      <c r="AC236" s="183"/>
      <c r="AD236" s="145"/>
      <c r="AE236" s="146"/>
      <c r="AF236" s="73"/>
      <c r="AG236" s="140"/>
      <c r="AH236" s="141"/>
      <c r="AI236" s="74"/>
      <c r="AJ236" s="75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</row>
    <row r="237" spans="1:95" s="1" customFormat="1" ht="18" customHeight="1">
      <c r="A237" s="838"/>
      <c r="B237" s="73"/>
      <c r="C237" s="140"/>
      <c r="D237" s="141"/>
      <c r="E237" s="74"/>
      <c r="F237" s="75"/>
      <c r="G237" s="73"/>
      <c r="H237" s="106"/>
      <c r="I237" s="107"/>
      <c r="J237" s="157"/>
      <c r="K237" s="75"/>
      <c r="L237" s="73"/>
      <c r="M237" s="106"/>
      <c r="N237" s="107"/>
      <c r="O237" s="74"/>
      <c r="P237" s="75"/>
      <c r="Q237" s="73"/>
      <c r="R237" s="202"/>
      <c r="S237" s="107"/>
      <c r="T237" s="74"/>
      <c r="U237" s="75"/>
      <c r="V237" s="73"/>
      <c r="W237" s="106"/>
      <c r="X237" s="107"/>
      <c r="Y237" s="74"/>
      <c r="Z237" s="75"/>
      <c r="AA237" s="73"/>
      <c r="AB237" s="140"/>
      <c r="AC237" s="158"/>
      <c r="AD237" s="74"/>
      <c r="AE237" s="75"/>
      <c r="AF237" s="73"/>
      <c r="AG237" s="140"/>
      <c r="AH237" s="141"/>
      <c r="AI237" s="74"/>
      <c r="AJ237" s="75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</row>
    <row r="238" spans="1:95" s="1" customFormat="1" ht="18" customHeight="1">
      <c r="A238" s="838"/>
      <c r="B238" s="73"/>
      <c r="C238" s="140"/>
      <c r="D238" s="141"/>
      <c r="E238" s="74"/>
      <c r="F238" s="75"/>
      <c r="G238" s="73"/>
      <c r="H238" s="106"/>
      <c r="I238" s="107"/>
      <c r="J238" s="157"/>
      <c r="K238" s="75"/>
      <c r="L238" s="73"/>
      <c r="M238" s="106"/>
      <c r="N238" s="107"/>
      <c r="O238" s="74"/>
      <c r="P238" s="75"/>
      <c r="Q238" s="73"/>
      <c r="R238" s="202"/>
      <c r="S238" s="107"/>
      <c r="T238" s="74"/>
      <c r="U238" s="75"/>
      <c r="V238" s="73"/>
      <c r="W238" s="106"/>
      <c r="X238" s="107"/>
      <c r="Y238" s="74"/>
      <c r="Z238" s="75"/>
      <c r="AA238" s="73"/>
      <c r="AB238" s="140"/>
      <c r="AC238" s="158"/>
      <c r="AD238" s="74"/>
      <c r="AE238" s="75"/>
      <c r="AF238" s="73"/>
      <c r="AG238" s="140"/>
      <c r="AH238" s="141"/>
      <c r="AI238" s="74"/>
      <c r="AJ238" s="75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</row>
    <row r="239" spans="1:95" s="1" customFormat="1" ht="18" hidden="1" customHeight="1">
      <c r="A239" s="838"/>
      <c r="B239" s="73"/>
      <c r="C239" s="140"/>
      <c r="D239" s="141"/>
      <c r="E239" s="74"/>
      <c r="F239" s="75"/>
      <c r="G239" s="73"/>
      <c r="H239" s="106"/>
      <c r="I239" s="107"/>
      <c r="J239" s="157"/>
      <c r="K239" s="75"/>
      <c r="L239" s="73"/>
      <c r="M239" s="106"/>
      <c r="N239" s="107"/>
      <c r="O239" s="74"/>
      <c r="P239" s="75"/>
      <c r="Q239" s="73"/>
      <c r="R239" s="106"/>
      <c r="S239" s="107"/>
      <c r="T239" s="74"/>
      <c r="U239" s="75"/>
      <c r="V239" s="73"/>
      <c r="W239" s="106"/>
      <c r="X239" s="107"/>
      <c r="Y239" s="74"/>
      <c r="Z239" s="75"/>
      <c r="AA239" s="73"/>
      <c r="AB239" s="140"/>
      <c r="AC239" s="158"/>
      <c r="AD239" s="74"/>
      <c r="AE239" s="75"/>
      <c r="AF239" s="73"/>
      <c r="AG239" s="140"/>
      <c r="AH239" s="141"/>
      <c r="AI239" s="74"/>
      <c r="AJ239" s="75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</row>
    <row r="240" spans="1:95" s="1" customFormat="1" ht="18" hidden="1" customHeight="1">
      <c r="A240" s="838"/>
      <c r="B240" s="73"/>
      <c r="C240" s="140"/>
      <c r="D240" s="141"/>
      <c r="E240" s="74"/>
      <c r="F240" s="75"/>
      <c r="G240" s="73"/>
      <c r="H240" s="106"/>
      <c r="I240" s="107"/>
      <c r="J240" s="157"/>
      <c r="K240" s="75"/>
      <c r="L240" s="73"/>
      <c r="M240" s="106"/>
      <c r="N240" s="107"/>
      <c r="O240" s="74"/>
      <c r="P240" s="75"/>
      <c r="Q240" s="73"/>
      <c r="R240" s="106"/>
      <c r="S240" s="107"/>
      <c r="T240" s="74"/>
      <c r="U240" s="75"/>
      <c r="V240" s="73"/>
      <c r="W240" s="106"/>
      <c r="X240" s="107"/>
      <c r="Y240" s="74"/>
      <c r="Z240" s="75"/>
      <c r="AA240" s="73"/>
      <c r="AB240" s="140"/>
      <c r="AC240" s="158"/>
      <c r="AD240" s="74"/>
      <c r="AE240" s="75"/>
      <c r="AF240" s="73"/>
      <c r="AG240" s="140"/>
      <c r="AH240" s="141"/>
      <c r="AI240" s="74"/>
      <c r="AJ240" s="75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</row>
    <row r="241" spans="1:95" s="1" customFormat="1" ht="18" hidden="1" customHeight="1">
      <c r="A241" s="838"/>
      <c r="B241" s="73"/>
      <c r="C241" s="140"/>
      <c r="D241" s="141"/>
      <c r="E241" s="74"/>
      <c r="F241" s="75"/>
      <c r="G241" s="73"/>
      <c r="H241" s="106"/>
      <c r="I241" s="107"/>
      <c r="J241" s="157"/>
      <c r="K241" s="75"/>
      <c r="L241" s="73"/>
      <c r="M241" s="106"/>
      <c r="N241" s="107"/>
      <c r="O241" s="74"/>
      <c r="P241" s="75"/>
      <c r="Q241" s="73"/>
      <c r="R241" s="106"/>
      <c r="S241" s="107"/>
      <c r="T241" s="74"/>
      <c r="U241" s="75"/>
      <c r="V241" s="73"/>
      <c r="W241" s="106"/>
      <c r="X241" s="107"/>
      <c r="Y241" s="74"/>
      <c r="Z241" s="75"/>
      <c r="AA241" s="73"/>
      <c r="AB241" s="140"/>
      <c r="AC241" s="158"/>
      <c r="AD241" s="74"/>
      <c r="AE241" s="75"/>
      <c r="AF241" s="73"/>
      <c r="AG241" s="140"/>
      <c r="AH241" s="141"/>
      <c r="AI241" s="74"/>
      <c r="AJ241" s="75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</row>
    <row r="242" spans="1:95" s="1" customFormat="1" ht="18" hidden="1" customHeight="1">
      <c r="A242" s="838"/>
      <c r="B242" s="73"/>
      <c r="C242" s="140"/>
      <c r="D242" s="141"/>
      <c r="E242" s="74"/>
      <c r="F242" s="75"/>
      <c r="G242" s="73"/>
      <c r="H242" s="106"/>
      <c r="I242" s="107"/>
      <c r="J242" s="157"/>
      <c r="K242" s="75"/>
      <c r="L242" s="73"/>
      <c r="M242" s="106"/>
      <c r="N242" s="107"/>
      <c r="O242" s="74"/>
      <c r="P242" s="75"/>
      <c r="Q242" s="73"/>
      <c r="R242" s="106"/>
      <c r="S242" s="107"/>
      <c r="T242" s="74"/>
      <c r="U242" s="75"/>
      <c r="V242" s="73"/>
      <c r="W242" s="106"/>
      <c r="X242" s="107"/>
      <c r="Y242" s="74"/>
      <c r="Z242" s="75"/>
      <c r="AA242" s="73"/>
      <c r="AB242" s="140"/>
      <c r="AC242" s="158"/>
      <c r="AD242" s="74"/>
      <c r="AE242" s="75"/>
      <c r="AF242" s="73"/>
      <c r="AG242" s="140"/>
      <c r="AH242" s="141"/>
      <c r="AI242" s="74"/>
      <c r="AJ242" s="75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</row>
    <row r="243" spans="1:95" s="1" customFormat="1" ht="18" hidden="1" customHeight="1">
      <c r="A243" s="838"/>
      <c r="B243" s="73"/>
      <c r="C243" s="140"/>
      <c r="D243" s="141"/>
      <c r="E243" s="74"/>
      <c r="F243" s="75"/>
      <c r="G243" s="73"/>
      <c r="H243" s="106"/>
      <c r="I243" s="107"/>
      <c r="J243" s="157"/>
      <c r="K243" s="75"/>
      <c r="L243" s="73"/>
      <c r="M243" s="106"/>
      <c r="N243" s="107"/>
      <c r="O243" s="74"/>
      <c r="P243" s="75"/>
      <c r="Q243" s="73"/>
      <c r="R243" s="106"/>
      <c r="S243" s="107"/>
      <c r="T243" s="74"/>
      <c r="U243" s="75"/>
      <c r="V243" s="73"/>
      <c r="W243" s="106"/>
      <c r="X243" s="107"/>
      <c r="Y243" s="74"/>
      <c r="Z243" s="75"/>
      <c r="AA243" s="73"/>
      <c r="AB243" s="140"/>
      <c r="AC243" s="158"/>
      <c r="AD243" s="74"/>
      <c r="AE243" s="75"/>
      <c r="AF243" s="73"/>
      <c r="AG243" s="140"/>
      <c r="AH243" s="141"/>
      <c r="AI243" s="74"/>
      <c r="AJ243" s="75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</row>
    <row r="244" spans="1:95" s="1" customFormat="1" ht="18" hidden="1" customHeight="1">
      <c r="A244" s="838"/>
      <c r="B244" s="73"/>
      <c r="C244" s="140"/>
      <c r="D244" s="141"/>
      <c r="E244" s="74"/>
      <c r="F244" s="75"/>
      <c r="G244" s="73"/>
      <c r="H244" s="106"/>
      <c r="I244" s="107"/>
      <c r="J244" s="157"/>
      <c r="K244" s="75"/>
      <c r="L244" s="73"/>
      <c r="M244" s="106"/>
      <c r="N244" s="107"/>
      <c r="O244" s="74"/>
      <c r="P244" s="75"/>
      <c r="Q244" s="73"/>
      <c r="R244" s="106"/>
      <c r="S244" s="107"/>
      <c r="T244" s="74"/>
      <c r="U244" s="75"/>
      <c r="V244" s="73"/>
      <c r="W244" s="106"/>
      <c r="X244" s="107"/>
      <c r="Y244" s="74"/>
      <c r="Z244" s="75"/>
      <c r="AA244" s="73"/>
      <c r="AB244" s="140"/>
      <c r="AC244" s="158"/>
      <c r="AD244" s="74"/>
      <c r="AE244" s="75"/>
      <c r="AF244" s="73"/>
      <c r="AG244" s="140"/>
      <c r="AH244" s="141"/>
      <c r="AI244" s="74"/>
      <c r="AJ244" s="75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</row>
    <row r="245" spans="1:95" s="1" customFormat="1" ht="18" hidden="1" customHeight="1">
      <c r="A245" s="838"/>
      <c r="B245" s="73"/>
      <c r="C245" s="140"/>
      <c r="D245" s="141"/>
      <c r="E245" s="74"/>
      <c r="F245" s="75"/>
      <c r="G245" s="73"/>
      <c r="H245" s="106"/>
      <c r="I245" s="107"/>
      <c r="J245" s="157"/>
      <c r="K245" s="75"/>
      <c r="L245" s="73"/>
      <c r="M245" s="106"/>
      <c r="N245" s="107"/>
      <c r="O245" s="74"/>
      <c r="P245" s="75"/>
      <c r="Q245" s="73"/>
      <c r="R245" s="106"/>
      <c r="S245" s="107"/>
      <c r="T245" s="74"/>
      <c r="U245" s="75"/>
      <c r="V245" s="73"/>
      <c r="W245" s="106"/>
      <c r="X245" s="107"/>
      <c r="Y245" s="74"/>
      <c r="Z245" s="75"/>
      <c r="AA245" s="73"/>
      <c r="AB245" s="140"/>
      <c r="AC245" s="158"/>
      <c r="AD245" s="74"/>
      <c r="AE245" s="75"/>
      <c r="AF245" s="73"/>
      <c r="AG245" s="140"/>
      <c r="AH245" s="141"/>
      <c r="AI245" s="74"/>
      <c r="AJ245" s="7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</row>
    <row r="246" spans="1:95" s="1" customFormat="1" ht="18" customHeight="1">
      <c r="A246" s="838"/>
      <c r="B246" s="73"/>
      <c r="C246" s="140"/>
      <c r="D246" s="141"/>
      <c r="E246" s="74"/>
      <c r="F246" s="75"/>
      <c r="G246" s="73"/>
      <c r="H246" s="106"/>
      <c r="I246" s="107"/>
      <c r="J246" s="157"/>
      <c r="K246" s="75"/>
      <c r="L246" s="73"/>
      <c r="M246" s="106"/>
      <c r="N246" s="107"/>
      <c r="O246" s="74"/>
      <c r="P246" s="75"/>
      <c r="Q246" s="73"/>
      <c r="R246" s="106"/>
      <c r="S246" s="107"/>
      <c r="T246" s="74"/>
      <c r="U246" s="75"/>
      <c r="V246" s="73"/>
      <c r="W246" s="106"/>
      <c r="X246" s="107"/>
      <c r="Y246" s="74"/>
      <c r="Z246" s="75"/>
      <c r="AA246" s="73"/>
      <c r="AB246" s="140"/>
      <c r="AC246" s="158"/>
      <c r="AD246" s="74"/>
      <c r="AE246" s="75"/>
      <c r="AF246" s="73"/>
      <c r="AG246" s="140"/>
      <c r="AH246" s="141"/>
      <c r="AI246" s="74"/>
      <c r="AJ246" s="75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</row>
    <row r="247" spans="1:95" s="1" customFormat="1" ht="18" customHeight="1">
      <c r="A247" s="838"/>
      <c r="B247" s="73"/>
      <c r="C247" s="140"/>
      <c r="D247" s="141"/>
      <c r="E247" s="74"/>
      <c r="F247" s="75"/>
      <c r="G247" s="73"/>
      <c r="H247" s="106"/>
      <c r="I247" s="107"/>
      <c r="J247" s="157"/>
      <c r="K247" s="75"/>
      <c r="L247" s="73"/>
      <c r="M247" s="106"/>
      <c r="N247" s="107"/>
      <c r="O247" s="74"/>
      <c r="P247" s="75"/>
      <c r="Q247" s="73"/>
      <c r="R247" s="106"/>
      <c r="S247" s="107"/>
      <c r="T247" s="74"/>
      <c r="U247" s="75"/>
      <c r="V247" s="73"/>
      <c r="W247" s="106"/>
      <c r="X247" s="107"/>
      <c r="Y247" s="74"/>
      <c r="Z247" s="75"/>
      <c r="AA247" s="73"/>
      <c r="AB247" s="140"/>
      <c r="AC247" s="158"/>
      <c r="AD247" s="74"/>
      <c r="AE247" s="75"/>
      <c r="AF247" s="73"/>
      <c r="AG247" s="140"/>
      <c r="AH247" s="141"/>
      <c r="AI247" s="74"/>
      <c r="AJ247" s="75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</row>
    <row r="248" spans="1:95" s="1" customFormat="1" ht="18" customHeight="1">
      <c r="A248" s="838"/>
      <c r="B248" s="73"/>
      <c r="C248" s="140"/>
      <c r="D248" s="141"/>
      <c r="E248" s="74"/>
      <c r="F248" s="75"/>
      <c r="G248" s="73"/>
      <c r="H248" s="106"/>
      <c r="I248" s="107"/>
      <c r="J248" s="157"/>
      <c r="K248" s="75"/>
      <c r="L248" s="73"/>
      <c r="M248" s="106"/>
      <c r="N248" s="107"/>
      <c r="O248" s="74"/>
      <c r="P248" s="75"/>
      <c r="Q248" s="73"/>
      <c r="R248" s="106"/>
      <c r="S248" s="107"/>
      <c r="T248" s="74"/>
      <c r="U248" s="75"/>
      <c r="V248" s="73"/>
      <c r="W248" s="106"/>
      <c r="X248" s="107"/>
      <c r="Y248" s="74"/>
      <c r="Z248" s="75"/>
      <c r="AA248" s="73"/>
      <c r="AB248" s="140"/>
      <c r="AC248" s="158"/>
      <c r="AD248" s="74"/>
      <c r="AE248" s="75"/>
      <c r="AF248" s="73"/>
      <c r="AG248" s="140"/>
      <c r="AH248" s="141"/>
      <c r="AI248" s="74"/>
      <c r="AJ248" s="75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</row>
    <row r="249" spans="1:95" s="1" customFormat="1" ht="18" customHeight="1">
      <c r="A249" s="838"/>
      <c r="B249" s="76"/>
      <c r="C249" s="149"/>
      <c r="D249" s="77"/>
      <c r="E249" s="77"/>
      <c r="F249" s="78"/>
      <c r="G249" s="76"/>
      <c r="H249" s="79"/>
      <c r="I249" s="80"/>
      <c r="J249" s="159"/>
      <c r="K249" s="78"/>
      <c r="L249" s="76"/>
      <c r="M249" s="79"/>
      <c r="N249" s="80"/>
      <c r="O249" s="77"/>
      <c r="P249" s="78"/>
      <c r="Q249" s="76"/>
      <c r="R249" s="79"/>
      <c r="S249" s="80"/>
      <c r="T249" s="77"/>
      <c r="U249" s="78"/>
      <c r="V249" s="76"/>
      <c r="W249" s="79"/>
      <c r="X249" s="80"/>
      <c r="Y249" s="77"/>
      <c r="Z249" s="78"/>
      <c r="AA249" s="76"/>
      <c r="AB249" s="149"/>
      <c r="AC249" s="160"/>
      <c r="AD249" s="77"/>
      <c r="AE249" s="78"/>
      <c r="AF249" s="76"/>
      <c r="AG249" s="149"/>
      <c r="AH249" s="77"/>
      <c r="AI249" s="77"/>
      <c r="AJ249" s="78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</row>
    <row r="250" spans="1:95" s="1" customFormat="1" ht="18" customHeight="1" thickBot="1">
      <c r="A250" s="839"/>
      <c r="B250" s="840" t="s">
        <v>8</v>
      </c>
      <c r="C250" s="841"/>
      <c r="D250" s="842"/>
      <c r="E250" s="841"/>
      <c r="F250" s="9" t="s">
        <v>9</v>
      </c>
      <c r="G250" s="840"/>
      <c r="H250" s="841"/>
      <c r="I250" s="842"/>
      <c r="J250" s="841"/>
      <c r="K250" s="9"/>
      <c r="L250" s="840"/>
      <c r="M250" s="841"/>
      <c r="N250" s="842"/>
      <c r="O250" s="841"/>
      <c r="P250" s="9"/>
      <c r="Q250" s="840"/>
      <c r="R250" s="841"/>
      <c r="S250" s="842"/>
      <c r="T250" s="841"/>
      <c r="U250" s="9"/>
      <c r="V250" s="840"/>
      <c r="W250" s="841"/>
      <c r="X250" s="842"/>
      <c r="Y250" s="841"/>
      <c r="Z250" s="9"/>
      <c r="AA250" s="840"/>
      <c r="AB250" s="841"/>
      <c r="AC250" s="842"/>
      <c r="AD250" s="841"/>
      <c r="AE250" s="9"/>
      <c r="AF250" s="840" t="s">
        <v>8</v>
      </c>
      <c r="AG250" s="841"/>
      <c r="AH250" s="842"/>
      <c r="AI250" s="841"/>
      <c r="AJ250" s="9" t="s">
        <v>9</v>
      </c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</row>
    <row r="251" spans="1:95" s="1" customFormat="1" ht="18" customHeight="1">
      <c r="A251" s="684" t="s">
        <v>36</v>
      </c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  <c r="AE251" s="684"/>
      <c r="AF251" s="161"/>
      <c r="AG251" s="161"/>
      <c r="AH251" s="161"/>
      <c r="AI251" s="161"/>
      <c r="AJ251" s="16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</row>
    <row r="252" spans="1:95" s="1" customFormat="1" ht="18" customHeight="1">
      <c r="A252" s="687" t="s">
        <v>37</v>
      </c>
      <c r="B252" s="687"/>
      <c r="C252" s="687"/>
      <c r="D252" s="687"/>
      <c r="E252" s="687"/>
      <c r="F252" s="687"/>
      <c r="G252" s="687"/>
      <c r="H252" s="687"/>
      <c r="I252" s="687"/>
      <c r="J252" s="687"/>
      <c r="K252" s="687"/>
      <c r="L252" s="687"/>
      <c r="M252" s="687"/>
      <c r="N252" s="687"/>
      <c r="O252" s="687"/>
      <c r="P252" s="687"/>
      <c r="Q252" s="687"/>
      <c r="R252" s="687"/>
      <c r="S252" s="687"/>
      <c r="T252" s="687"/>
      <c r="U252" s="687"/>
      <c r="V252" s="687"/>
      <c r="W252" s="687"/>
      <c r="X252" s="687"/>
      <c r="Y252" s="687"/>
      <c r="Z252" s="687"/>
      <c r="AA252" s="687"/>
      <c r="AB252" s="687"/>
      <c r="AC252" s="687"/>
      <c r="AD252" s="687"/>
      <c r="AE252" s="687"/>
      <c r="AF252" s="161"/>
      <c r="AG252" s="161"/>
      <c r="AH252" s="161"/>
      <c r="AI252" s="161"/>
      <c r="AJ252" s="161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</row>
    <row r="253" spans="1:95" ht="19.5">
      <c r="A253" s="683"/>
      <c r="B253" s="683"/>
      <c r="C253" s="683"/>
      <c r="D253" s="683"/>
      <c r="E253" s="683"/>
      <c r="F253" s="683"/>
      <c r="G253" s="683"/>
      <c r="H253" s="683"/>
      <c r="I253" s="683"/>
      <c r="J253" s="683"/>
      <c r="K253" s="683"/>
      <c r="L253" s="683"/>
      <c r="M253" s="683"/>
      <c r="N253" s="683"/>
      <c r="O253" s="683"/>
      <c r="P253" s="683"/>
      <c r="Q253" s="683"/>
      <c r="R253" s="683"/>
      <c r="S253" s="683"/>
      <c r="T253" s="683"/>
      <c r="U253" s="683"/>
      <c r="V253" s="683"/>
      <c r="W253" s="683"/>
      <c r="X253" s="683"/>
      <c r="Y253" s="683"/>
      <c r="Z253" s="683"/>
      <c r="AA253" s="683"/>
      <c r="AB253" s="683"/>
      <c r="AC253" s="683"/>
      <c r="AD253" s="683"/>
      <c r="AE253" s="683"/>
      <c r="AF253" s="683"/>
      <c r="AG253" s="683"/>
      <c r="AH253" s="683"/>
      <c r="AI253" s="683"/>
      <c r="AJ253" s="683"/>
    </row>
    <row r="254" spans="1:95" ht="16.149999999999999" customHeight="1">
      <c r="A254" s="682"/>
      <c r="B254" s="682"/>
      <c r="C254" s="682"/>
      <c r="D254" s="682"/>
      <c r="E254" s="682"/>
      <c r="F254" s="682"/>
      <c r="G254" s="682"/>
      <c r="H254" s="682"/>
      <c r="I254" s="682"/>
      <c r="J254" s="682"/>
      <c r="K254" s="682"/>
      <c r="L254" s="682"/>
      <c r="M254" s="682"/>
      <c r="N254" s="682"/>
      <c r="O254" s="682"/>
      <c r="P254" s="682"/>
      <c r="Q254" s="682"/>
      <c r="R254" s="682"/>
      <c r="S254" s="682"/>
      <c r="T254" s="682"/>
      <c r="U254" s="682"/>
      <c r="V254" s="682"/>
      <c r="W254" s="682"/>
      <c r="X254" s="682"/>
      <c r="Y254" s="682"/>
      <c r="Z254" s="682"/>
      <c r="AA254" s="682"/>
      <c r="AB254" s="682"/>
      <c r="AC254" s="682"/>
      <c r="AD254" s="682"/>
      <c r="AE254" s="682"/>
      <c r="AF254" s="682"/>
      <c r="AG254" s="682"/>
      <c r="AH254" s="682"/>
      <c r="AI254" s="682"/>
      <c r="AJ254" s="682"/>
    </row>
    <row r="255" spans="1:95" s="1" customFormat="1" ht="18" hidden="1" customHeight="1">
      <c r="A255" s="16"/>
      <c r="B255" s="16"/>
      <c r="C255" s="16"/>
      <c r="D255" s="16"/>
      <c r="E255" s="16"/>
      <c r="F255" s="16"/>
      <c r="G255" s="16"/>
      <c r="H255" s="59"/>
      <c r="I255" s="59"/>
      <c r="J255" s="16"/>
      <c r="K255" s="16"/>
      <c r="L255" s="16"/>
      <c r="M255" s="59"/>
      <c r="N255" s="59"/>
      <c r="O255" s="16"/>
      <c r="P255" s="16"/>
      <c r="Q255" s="16"/>
      <c r="R255" s="59"/>
      <c r="S255" s="59"/>
      <c r="T255" s="16"/>
      <c r="U255" s="16"/>
      <c r="V255" s="16"/>
      <c r="W255" s="59"/>
      <c r="X255" s="59"/>
      <c r="Y255" s="16"/>
      <c r="Z255" s="16"/>
      <c r="AA255" s="16"/>
      <c r="AB255" s="16"/>
      <c r="AC255" s="67"/>
      <c r="AD255" s="16"/>
      <c r="AE255" s="16"/>
      <c r="AF255" s="73"/>
      <c r="AG255" s="106"/>
      <c r="AH255" s="107"/>
      <c r="AI255" s="74"/>
      <c r="AJ255" s="7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</row>
    <row r="256" spans="1:95" s="1" customFormat="1" ht="18" hidden="1" customHeight="1">
      <c r="A256" s="16"/>
      <c r="B256" s="16"/>
      <c r="C256" s="16"/>
      <c r="D256" s="16"/>
      <c r="E256" s="16"/>
      <c r="F256" s="16"/>
      <c r="G256" s="16"/>
      <c r="H256" s="59"/>
      <c r="I256" s="59"/>
      <c r="J256" s="16"/>
      <c r="K256" s="16"/>
      <c r="L256" s="16"/>
      <c r="M256" s="59"/>
      <c r="N256" s="59"/>
      <c r="O256" s="16"/>
      <c r="P256" s="16"/>
      <c r="Q256" s="16"/>
      <c r="R256" s="59"/>
      <c r="S256" s="59"/>
      <c r="T256" s="16"/>
      <c r="U256" s="16"/>
      <c r="V256" s="16"/>
      <c r="W256" s="59"/>
      <c r="X256" s="59"/>
      <c r="Y256" s="16"/>
      <c r="Z256" s="16"/>
      <c r="AA256" s="16"/>
      <c r="AB256" s="16"/>
      <c r="AC256" s="67"/>
      <c r="AD256" s="16"/>
      <c r="AE256" s="16"/>
      <c r="AF256" s="73"/>
      <c r="AG256" s="106"/>
      <c r="AH256" s="107"/>
      <c r="AI256" s="74"/>
      <c r="AJ256" s="75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</row>
    <row r="257" spans="1:95" s="1" customFormat="1" ht="18" hidden="1" customHeight="1">
      <c r="A257" s="16"/>
      <c r="B257" s="16"/>
      <c r="C257" s="16"/>
      <c r="D257" s="16"/>
      <c r="E257" s="16"/>
      <c r="F257" s="16"/>
      <c r="G257" s="16"/>
      <c r="H257" s="59"/>
      <c r="I257" s="59"/>
      <c r="J257" s="16"/>
      <c r="K257" s="16"/>
      <c r="L257" s="16"/>
      <c r="M257" s="59"/>
      <c r="N257" s="59"/>
      <c r="O257" s="16"/>
      <c r="P257" s="16"/>
      <c r="Q257" s="16"/>
      <c r="R257" s="59"/>
      <c r="S257" s="59"/>
      <c r="T257" s="16"/>
      <c r="U257" s="16"/>
      <c r="V257" s="16"/>
      <c r="W257" s="59"/>
      <c r="X257" s="59"/>
      <c r="Y257" s="16"/>
      <c r="Z257" s="16"/>
      <c r="AA257" s="16"/>
      <c r="AB257" s="16"/>
      <c r="AC257" s="67"/>
      <c r="AD257" s="16"/>
      <c r="AE257" s="16"/>
      <c r="AF257" s="73"/>
      <c r="AG257" s="106"/>
      <c r="AH257" s="107"/>
      <c r="AI257" s="74"/>
      <c r="AJ257" s="75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</row>
    <row r="258" spans="1:95" s="1" customFormat="1" ht="18" hidden="1" customHeight="1">
      <c r="A258" s="16"/>
      <c r="B258" s="16"/>
      <c r="C258" s="16"/>
      <c r="D258" s="16"/>
      <c r="E258" s="16"/>
      <c r="F258" s="16"/>
      <c r="G258" s="16"/>
      <c r="H258" s="59"/>
      <c r="I258" s="59"/>
      <c r="J258" s="16"/>
      <c r="K258" s="16"/>
      <c r="L258" s="16"/>
      <c r="M258" s="59"/>
      <c r="N258" s="59"/>
      <c r="O258" s="16"/>
      <c r="P258" s="16"/>
      <c r="Q258" s="16"/>
      <c r="R258" s="59"/>
      <c r="S258" s="59"/>
      <c r="T258" s="16"/>
      <c r="U258" s="16"/>
      <c r="V258" s="16"/>
      <c r="W258" s="59"/>
      <c r="X258" s="59"/>
      <c r="Y258" s="16"/>
      <c r="Z258" s="16"/>
      <c r="AA258" s="16"/>
      <c r="AB258" s="16"/>
      <c r="AC258" s="67"/>
      <c r="AD258" s="16"/>
      <c r="AE258" s="16"/>
      <c r="AF258" s="73"/>
      <c r="AG258" s="106"/>
      <c r="AH258" s="107"/>
      <c r="AI258" s="74"/>
      <c r="AJ258" s="75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</row>
    <row r="259" spans="1:95" s="1" customFormat="1" ht="18" hidden="1" customHeight="1">
      <c r="A259" s="16"/>
      <c r="B259" s="16"/>
      <c r="C259" s="16"/>
      <c r="D259" s="16"/>
      <c r="E259" s="16"/>
      <c r="F259" s="16"/>
      <c r="G259" s="16"/>
      <c r="H259" s="59"/>
      <c r="I259" s="59"/>
      <c r="J259" s="16"/>
      <c r="K259" s="16"/>
      <c r="L259" s="16"/>
      <c r="M259" s="59"/>
      <c r="N259" s="59"/>
      <c r="O259" s="16"/>
      <c r="P259" s="16"/>
      <c r="Q259" s="16"/>
      <c r="R259" s="59"/>
      <c r="S259" s="59"/>
      <c r="T259" s="16"/>
      <c r="U259" s="16"/>
      <c r="V259" s="16"/>
      <c r="W259" s="59"/>
      <c r="X259" s="59"/>
      <c r="Y259" s="16"/>
      <c r="Z259" s="16"/>
      <c r="AA259" s="16"/>
      <c r="AB259" s="16"/>
      <c r="AC259" s="67"/>
      <c r="AD259" s="16"/>
      <c r="AE259" s="16"/>
      <c r="AF259" s="73"/>
      <c r="AG259" s="106"/>
      <c r="AH259" s="107"/>
      <c r="AI259" s="74"/>
      <c r="AJ259" s="75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</row>
    <row r="260" spans="1:95" s="1" customFormat="1" ht="18" hidden="1" customHeight="1">
      <c r="A260" s="16"/>
      <c r="B260" s="16"/>
      <c r="C260" s="16"/>
      <c r="D260" s="16"/>
      <c r="E260" s="16"/>
      <c r="F260" s="16"/>
      <c r="G260" s="16"/>
      <c r="H260" s="59"/>
      <c r="I260" s="59"/>
      <c r="J260" s="16"/>
      <c r="K260" s="16"/>
      <c r="L260" s="16"/>
      <c r="M260" s="59"/>
      <c r="N260" s="59"/>
      <c r="O260" s="16"/>
      <c r="P260" s="16"/>
      <c r="Q260" s="16"/>
      <c r="R260" s="59"/>
      <c r="S260" s="59"/>
      <c r="T260" s="16"/>
      <c r="U260" s="16"/>
      <c r="V260" s="16"/>
      <c r="W260" s="59"/>
      <c r="X260" s="59"/>
      <c r="Y260" s="16"/>
      <c r="Z260" s="16"/>
      <c r="AA260" s="16"/>
      <c r="AB260" s="16"/>
      <c r="AC260" s="67"/>
      <c r="AD260" s="16"/>
      <c r="AE260" s="16"/>
      <c r="AF260" s="76"/>
      <c r="AG260" s="79"/>
      <c r="AH260" s="80"/>
      <c r="AI260" s="77"/>
      <c r="AJ260" s="78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</row>
    <row r="261" spans="1:95" s="1" customFormat="1" ht="18" hidden="1" customHeight="1" thickBot="1">
      <c r="A261" s="16"/>
      <c r="B261" s="16"/>
      <c r="C261" s="16"/>
      <c r="D261" s="16"/>
      <c r="E261" s="16"/>
      <c r="F261" s="16"/>
      <c r="G261" s="16"/>
      <c r="H261" s="59"/>
      <c r="I261" s="59"/>
      <c r="J261" s="16"/>
      <c r="K261" s="16"/>
      <c r="L261" s="16"/>
      <c r="M261" s="59"/>
      <c r="N261" s="59"/>
      <c r="O261" s="16"/>
      <c r="P261" s="16"/>
      <c r="Q261" s="16"/>
      <c r="R261" s="59"/>
      <c r="S261" s="59"/>
      <c r="T261" s="16"/>
      <c r="U261" s="16"/>
      <c r="V261" s="16"/>
      <c r="W261" s="59"/>
      <c r="X261" s="59"/>
      <c r="Y261" s="16"/>
      <c r="Z261" s="16"/>
      <c r="AA261" s="16"/>
      <c r="AB261" s="16"/>
      <c r="AC261" s="67"/>
      <c r="AD261" s="16"/>
      <c r="AE261" s="16"/>
      <c r="AF261" s="840"/>
      <c r="AG261" s="841"/>
      <c r="AH261" s="842"/>
      <c r="AI261" s="841"/>
      <c r="AJ261" s="9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</row>
    <row r="262" spans="1:95" ht="20.45" hidden="1" customHeight="1" thickBot="1">
      <c r="AF262" s="101"/>
      <c r="AG262" s="102"/>
      <c r="AH262" s="103"/>
      <c r="AI262" s="104"/>
      <c r="AJ262" s="105"/>
    </row>
  </sheetData>
  <mergeCells count="172">
    <mergeCell ref="A254:AJ254"/>
    <mergeCell ref="AF261:AG261"/>
    <mergeCell ref="AH261:AI261"/>
    <mergeCell ref="AC250:AD250"/>
    <mergeCell ref="AF250:AG250"/>
    <mergeCell ref="AH250:AI250"/>
    <mergeCell ref="A251:AE251"/>
    <mergeCell ref="A252:AE252"/>
    <mergeCell ref="A253:AJ253"/>
    <mergeCell ref="N250:O250"/>
    <mergeCell ref="Q250:R250"/>
    <mergeCell ref="S250:T250"/>
    <mergeCell ref="V250:W250"/>
    <mergeCell ref="X250:Y250"/>
    <mergeCell ref="AA250:AB250"/>
    <mergeCell ref="A235:A250"/>
    <mergeCell ref="B250:C250"/>
    <mergeCell ref="D250:E250"/>
    <mergeCell ref="G250:H250"/>
    <mergeCell ref="I250:J250"/>
    <mergeCell ref="L250:M250"/>
    <mergeCell ref="V234:W234"/>
    <mergeCell ref="X234:Y234"/>
    <mergeCell ref="AA234:AB234"/>
    <mergeCell ref="AC234:AD234"/>
    <mergeCell ref="AF234:AG234"/>
    <mergeCell ref="AH234:AI234"/>
    <mergeCell ref="AH229:AI229"/>
    <mergeCell ref="A230:A234"/>
    <mergeCell ref="B234:C234"/>
    <mergeCell ref="D234:E234"/>
    <mergeCell ref="G234:H234"/>
    <mergeCell ref="I234:J234"/>
    <mergeCell ref="L234:M234"/>
    <mergeCell ref="N234:O234"/>
    <mergeCell ref="Q234:R234"/>
    <mergeCell ref="S234:T234"/>
    <mergeCell ref="S229:T229"/>
    <mergeCell ref="V229:W229"/>
    <mergeCell ref="X229:Y229"/>
    <mergeCell ref="AA229:AB229"/>
    <mergeCell ref="AC229:AD229"/>
    <mergeCell ref="AF229:AG229"/>
    <mergeCell ref="AA199:AA213"/>
    <mergeCell ref="AF199:AF213"/>
    <mergeCell ref="A214:A229"/>
    <mergeCell ref="B229:C229"/>
    <mergeCell ref="D229:E229"/>
    <mergeCell ref="G229:H229"/>
    <mergeCell ref="I229:J229"/>
    <mergeCell ref="L229:M229"/>
    <mergeCell ref="N229:O229"/>
    <mergeCell ref="Q229:R229"/>
    <mergeCell ref="A199:A213"/>
    <mergeCell ref="B199:B213"/>
    <mergeCell ref="G199:G213"/>
    <mergeCell ref="L199:L213"/>
    <mergeCell ref="Q199:Q213"/>
    <mergeCell ref="V199:V213"/>
    <mergeCell ref="AA169:AA183"/>
    <mergeCell ref="AF169:AF183"/>
    <mergeCell ref="A184:A198"/>
    <mergeCell ref="B184:B198"/>
    <mergeCell ref="G184:G198"/>
    <mergeCell ref="L184:L198"/>
    <mergeCell ref="Q184:Q198"/>
    <mergeCell ref="V184:V198"/>
    <mergeCell ref="AA184:AA198"/>
    <mergeCell ref="AF184:AF198"/>
    <mergeCell ref="A169:A183"/>
    <mergeCell ref="B169:B183"/>
    <mergeCell ref="G169:G183"/>
    <mergeCell ref="L169:L183"/>
    <mergeCell ref="Q169:Q183"/>
    <mergeCell ref="V169:V183"/>
    <mergeCell ref="AA139:AA153"/>
    <mergeCell ref="AF139:AF153"/>
    <mergeCell ref="A154:A168"/>
    <mergeCell ref="B154:B168"/>
    <mergeCell ref="G154:G168"/>
    <mergeCell ref="L154:L168"/>
    <mergeCell ref="Q154:Q168"/>
    <mergeCell ref="V154:V168"/>
    <mergeCell ref="AA154:AA168"/>
    <mergeCell ref="AF154:AF168"/>
    <mergeCell ref="A139:A153"/>
    <mergeCell ref="B139:B153"/>
    <mergeCell ref="G139:G153"/>
    <mergeCell ref="L139:L153"/>
    <mergeCell ref="Q139:Q153"/>
    <mergeCell ref="V139:V153"/>
    <mergeCell ref="AA109:AA123"/>
    <mergeCell ref="AF109:AF123"/>
    <mergeCell ref="A124:A138"/>
    <mergeCell ref="B124:B138"/>
    <mergeCell ref="G124:G138"/>
    <mergeCell ref="L124:L138"/>
    <mergeCell ref="Q124:Q138"/>
    <mergeCell ref="V124:V138"/>
    <mergeCell ref="AA124:AA138"/>
    <mergeCell ref="AF124:AF138"/>
    <mergeCell ref="A109:A123"/>
    <mergeCell ref="B109:B123"/>
    <mergeCell ref="G109:G123"/>
    <mergeCell ref="L109:L123"/>
    <mergeCell ref="Q109:Q123"/>
    <mergeCell ref="V109:V123"/>
    <mergeCell ref="AA79:AA93"/>
    <mergeCell ref="AF79:AF93"/>
    <mergeCell ref="A94:A108"/>
    <mergeCell ref="B94:B108"/>
    <mergeCell ref="G94:G108"/>
    <mergeCell ref="L94:L108"/>
    <mergeCell ref="Q94:Q108"/>
    <mergeCell ref="V94:V108"/>
    <mergeCell ref="AA94:AA108"/>
    <mergeCell ref="AF94:AF108"/>
    <mergeCell ref="A79:A93"/>
    <mergeCell ref="B79:B93"/>
    <mergeCell ref="G79:G93"/>
    <mergeCell ref="L79:L93"/>
    <mergeCell ref="Q79:Q93"/>
    <mergeCell ref="V79:V93"/>
    <mergeCell ref="AA49:AA63"/>
    <mergeCell ref="AF49:AF63"/>
    <mergeCell ref="A64:A78"/>
    <mergeCell ref="B64:B78"/>
    <mergeCell ref="G64:G78"/>
    <mergeCell ref="L64:L78"/>
    <mergeCell ref="Q64:Q78"/>
    <mergeCell ref="V64:V78"/>
    <mergeCell ref="AA64:AA78"/>
    <mergeCell ref="AF64:AF78"/>
    <mergeCell ref="A49:A63"/>
    <mergeCell ref="B49:B63"/>
    <mergeCell ref="G49:G63"/>
    <mergeCell ref="L49:L63"/>
    <mergeCell ref="Q49:Q63"/>
    <mergeCell ref="V49:V63"/>
    <mergeCell ref="AF4:AF18"/>
    <mergeCell ref="AF2:AG2"/>
    <mergeCell ref="G4:K18"/>
    <mergeCell ref="AA19:AA33"/>
    <mergeCell ref="AF19:AF33"/>
    <mergeCell ref="A34:A48"/>
    <mergeCell ref="B34:B48"/>
    <mergeCell ref="G34:G48"/>
    <mergeCell ref="L34:L48"/>
    <mergeCell ref="Q34:Q48"/>
    <mergeCell ref="V34:V48"/>
    <mergeCell ref="AA34:AA48"/>
    <mergeCell ref="AF34:AF48"/>
    <mergeCell ref="A19:A33"/>
    <mergeCell ref="B19:B33"/>
    <mergeCell ref="G19:G33"/>
    <mergeCell ref="L19:L33"/>
    <mergeCell ref="Q19:Q33"/>
    <mergeCell ref="V19:V33"/>
    <mergeCell ref="A1:AE1"/>
    <mergeCell ref="A2:A3"/>
    <mergeCell ref="B2:C2"/>
    <mergeCell ref="G2:H2"/>
    <mergeCell ref="L2:M2"/>
    <mergeCell ref="Q2:R2"/>
    <mergeCell ref="V2:W2"/>
    <mergeCell ref="AA2:AB2"/>
    <mergeCell ref="A4:A18"/>
    <mergeCell ref="B4:B18"/>
    <mergeCell ref="L4:L18"/>
    <mergeCell ref="Q4:Q18"/>
    <mergeCell ref="V4:V18"/>
    <mergeCell ref="AA4:AA18"/>
  </mergeCells>
  <phoneticPr fontId="2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9</vt:i4>
      </vt:variant>
    </vt:vector>
  </HeadingPairs>
  <TitlesOfParts>
    <vt:vector size="18" baseType="lpstr">
      <vt:lpstr>菜單總表</vt:lpstr>
      <vt:lpstr>第一週</vt:lpstr>
      <vt:lpstr>第二週</vt:lpstr>
      <vt:lpstr>第三週</vt:lpstr>
      <vt:lpstr>菜單總表 (2)</vt:lpstr>
      <vt:lpstr>第四週</vt:lpstr>
      <vt:lpstr>第五週</vt:lpstr>
      <vt:lpstr>菜單總表 (3)</vt:lpstr>
      <vt:lpstr>第六週</vt:lpstr>
      <vt:lpstr>第一週!Print_Area</vt:lpstr>
      <vt:lpstr>第二週!Print_Area</vt:lpstr>
      <vt:lpstr>第三週!Print_Area</vt:lpstr>
      <vt:lpstr>第五週!Print_Area</vt:lpstr>
      <vt:lpstr>第六週!Print_Area</vt:lpstr>
      <vt:lpstr>第四週!Print_Area</vt:lpstr>
      <vt:lpstr>菜單總表!Print_Area</vt:lpstr>
      <vt:lpstr>'菜單總表 (2)'!Print_Area</vt:lpstr>
      <vt:lpstr>'菜單總表 (3)'!Print_Area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Owner</cp:lastModifiedBy>
  <cp:lastPrinted>2025-02-05T01:41:36Z</cp:lastPrinted>
  <dcterms:created xsi:type="dcterms:W3CDTF">2021-02-24T01:36:51Z</dcterms:created>
  <dcterms:modified xsi:type="dcterms:W3CDTF">2025-02-05T01:42:31Z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